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3800" windowHeight="11640" activeTab="4"/>
  </bookViews>
  <sheets>
    <sheet name="Novosti" sheetId="1" r:id="rId1"/>
    <sheet name="Upute" sheetId="2" r:id="rId2"/>
    <sheet name="RefStr" sheetId="3" r:id="rId3"/>
    <sheet name="PraviPod" sheetId="4" state="hidden" r:id="rId4"/>
    <sheet name="PRRAS" sheetId="5" r:id="rId5"/>
    <sheet name="BIL" sheetId="6" r:id="rId6"/>
    <sheet name="Kontrole" sheetId="7" r:id="rId7"/>
    <sheet name="ZupOpc" sheetId="8" r:id="rId8"/>
    <sheet name="Djelat" sheetId="9" r:id="rId9"/>
    <sheet name="Promjene" sheetId="10" r:id="rId10"/>
  </sheets>
  <definedNames>
    <definedName name="_xlnm.Print_Area" localSheetId="5">'BIL'!$A$3:$K$240</definedName>
    <definedName name="_xlnm.Print_Area" localSheetId="8">'Djelat'!$A$3:$K$618</definedName>
    <definedName name="_xlnm.Print_Area" localSheetId="6">'Kontrole'!$A$2:$J$18</definedName>
    <definedName name="_xlnm.Print_Area" localSheetId="0">'Novosti'!$A$2:$K$9</definedName>
    <definedName name="_xlnm.Print_Area" localSheetId="9">'Promjene'!$A$2:$K$16</definedName>
    <definedName name="_xlnm.Print_Area" localSheetId="4">'PRRAS'!$A$3:$K$184</definedName>
    <definedName name="_xlnm.Print_Area" localSheetId="2">'RefStr'!$A$3:$K$44</definedName>
    <definedName name="_xlnm.Print_Area" localSheetId="1">'Upute'!$A$2:$K$15</definedName>
    <definedName name="_xlnm.Print_Area" localSheetId="7">'ZupOpc'!$A$3:$L$189</definedName>
    <definedName name="_xlnm.Print_Titles" localSheetId="5">'BIL'!$24:$24</definedName>
    <definedName name="_xlnm.Print_Titles" localSheetId="8">'Djelat'!$3:$3</definedName>
    <definedName name="_xlnm.Print_Titles" localSheetId="4">'PRRAS'!$24:$24</definedName>
    <definedName name="_xlnm.Print_Titles" localSheetId="7">'ZupOpc'!$3:$3</definedName>
  </definedNames>
  <calcPr fullCalcOnLoad="1"/>
</workbook>
</file>

<file path=xl/comments5.xml><?xml version="1.0" encoding="utf-8"?>
<comments xmlns="http://schemas.openxmlformats.org/spreadsheetml/2006/main">
  <authors>
    <author>Željko Strunjak</author>
    <author>Autor</author>
  </authors>
  <commentList>
    <comment ref="A8"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A10" authorId="0">
      <text>
        <r>
          <rPr>
            <b/>
            <sz val="8"/>
            <rFont val="Tahoma"/>
            <family val="0"/>
          </rPr>
          <t>Naputak:</t>
        </r>
        <r>
          <rPr>
            <sz val="8"/>
            <rFont val="Tahoma"/>
            <family val="0"/>
          </rPr>
          <t xml:space="preserve">
Unesite puni naziv mjesta, ne skraćujte nazive mjesta tipa SLAV. BROD ili SL. BROD.</t>
        </r>
      </text>
    </comment>
    <comment ref="A12" authorId="0">
      <text>
        <r>
          <rPr>
            <b/>
            <sz val="8"/>
            <rFont val="Tahoma"/>
            <family val="0"/>
          </rPr>
          <t>Naputak:</t>
        </r>
        <r>
          <rPr>
            <sz val="8"/>
            <rFont val="Tahoma"/>
            <family val="0"/>
          </rPr>
          <t xml:space="preserve">
Upišite puni naziv ulice i kućni broj te dodatak kućnom broju ako postoji (primjerice Ilica 111 A)</t>
        </r>
      </text>
    </comment>
    <comment ref="J14" authorId="0">
      <text>
        <r>
          <rPr>
            <b/>
            <sz val="8"/>
            <rFont val="Tahoma"/>
            <family val="0"/>
          </rPr>
          <t>Naputak:</t>
        </r>
        <r>
          <rPr>
            <sz val="8"/>
            <rFont val="Tahoma"/>
            <family val="0"/>
          </rPr>
          <t xml:space="preserve">
Šifra županije upisuje se automatizmom nakon upisa šifre općine (bez kontrolnog broja).</t>
        </r>
      </text>
    </comment>
    <comment ref="J16"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A16" authorId="0">
      <text>
        <r>
          <rPr>
            <b/>
            <sz val="8"/>
            <rFont val="Tahoma"/>
            <family val="0"/>
          </rPr>
          <t>Naputak:</t>
        </r>
        <r>
          <rPr>
            <sz val="8"/>
            <rFont val="Tahoma"/>
            <family val="0"/>
          </rPr>
          <t xml:space="preserve">
Matični broj i žiro račun najbitniji su kriteriji kome pripada obrazac. Matični broj upisujte na 8 znamenaka (s vodećim nulama).</t>
        </r>
      </text>
    </comment>
    <comment ref="I8"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 ref="I6" authorId="0">
      <text>
        <r>
          <rPr>
            <sz val="8"/>
            <rFont val="Arial CE"/>
            <family val="2"/>
          </rPr>
          <t>Razdoblje se upisuje na način GGGG-MM gdje GGGG označava godinu za koju se predaje obrazac a MM mjesec kojim završava razdoblje, primjerice:
2003-09 za I. - IX. 2003.</t>
        </r>
      </text>
    </comment>
    <comment ref="A20" authorId="0">
      <text>
        <r>
          <rPr>
            <b/>
            <sz val="8"/>
            <rFont val="Tahoma"/>
            <family val="0"/>
          </rPr>
          <t>Naputak:</t>
        </r>
        <r>
          <rPr>
            <sz val="8"/>
            <rFont val="Tahoma"/>
            <family val="0"/>
          </rPr>
          <t xml:space="preserve">
Ako ovdje stoji da nisu zadovoljene osnovne kontrole, provjerite radni list kontrole i provjerite koje kontrole nisu zadovoljene. Ispravite potrebne podatke i takav obrazac predajte. Neispravan obrazac neće moći biti obrađen.</t>
        </r>
      </text>
    </comment>
    <comment ref="A14" authorId="0">
      <text>
        <r>
          <rPr>
            <b/>
            <sz val="8"/>
            <rFont val="Tahoma"/>
            <family val="0"/>
          </rPr>
          <t>Naputak:</t>
        </r>
        <r>
          <rPr>
            <sz val="8"/>
            <rFont val="Tahoma"/>
            <family val="0"/>
          </rPr>
          <t xml:space="preserve">
Žiro račun se ne unosi</t>
        </r>
      </text>
    </comment>
    <comment ref="A18" authorId="0">
      <text>
        <r>
          <rPr>
            <b/>
            <sz val="8"/>
            <rFont val="Tahoma"/>
            <family val="0"/>
          </rPr>
          <t>Naputak:</t>
        </r>
        <r>
          <rPr>
            <sz val="8"/>
            <rFont val="Tahoma"/>
            <family val="0"/>
          </rPr>
          <t xml:space="preserve">
Šifra djelatnosti upisuje se 4 znamenke prema NKD2007. Ako obveznik od Državnog Zavoda za statistiku još nije primio novu odluku o razvrstavanju po NKD2007, prema opisu djelatnosti na radnom listu "Djelat" upišite novu šifru.</t>
        </r>
      </text>
    </comment>
    <comment ref="A6" authorId="0">
      <text>
        <r>
          <rPr>
            <b/>
            <sz val="8"/>
            <rFont val="Tahoma"/>
            <family val="0"/>
          </rPr>
          <t>Naputak:</t>
        </r>
        <r>
          <rPr>
            <sz val="8"/>
            <rFont val="Tahoma"/>
            <family val="0"/>
          </rPr>
          <t xml:space="preserve">
Upisuje se skraćeni naziv obveznika (neprofitne organizacije)</t>
        </r>
      </text>
    </comment>
    <comment ref="G10" authorId="1">
      <text>
        <r>
          <rPr>
            <b/>
            <sz val="8"/>
            <rFont val="Tahoma"/>
            <family val="0"/>
          </rPr>
          <t>Uputa:</t>
        </r>
        <r>
          <rPr>
            <sz val="8"/>
            <rFont val="Tahoma"/>
            <family val="0"/>
          </rPr>
          <t xml:space="preserve">
Od 1. siječnja 2010. OIB je obvezan podatak.</t>
        </r>
      </text>
    </comment>
    <comment ref="B178" authorId="0">
      <text>
        <r>
          <rPr>
            <b/>
            <sz val="8"/>
            <rFont val="Tahoma"/>
            <family val="0"/>
          </rPr>
          <t>Naputak:</t>
        </r>
        <r>
          <rPr>
            <sz val="8"/>
            <rFont val="Tahoma"/>
            <family val="0"/>
          </rPr>
          <t xml:space="preserve">
Unesite puni naziv mjesta, ne skraćujte nazive mjesta tipa SLAV. BROD ili SL. BROD.</t>
        </r>
      </text>
    </comment>
    <comment ref="B180"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184" authorId="0">
      <text>
        <r>
          <rPr>
            <b/>
            <sz val="8"/>
            <rFont val="Tahoma"/>
            <family val="0"/>
          </rPr>
          <t>Naputak:</t>
        </r>
        <r>
          <rPr>
            <sz val="8"/>
            <rFont val="Tahoma"/>
            <family val="0"/>
          </rPr>
          <t xml:space="preserve">
Unesite samo jedan broj telefaxa za kontaktiranje (s pozivom na broj). Ne upisujte +385 i brojeve ne odvajajte razmacima ni crticama, primjerice: 01 / 630 - 4796. Ispravan unos bio bi: 016304796.</t>
        </r>
      </text>
    </comment>
    <comment ref="F184"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82" authorId="0">
      <text>
        <r>
          <rPr>
            <b/>
            <sz val="8"/>
            <rFont val="Tahoma"/>
            <family val="0"/>
          </rPr>
          <t xml:space="preserve">Naputak:
</t>
        </r>
        <r>
          <rPr>
            <sz val="8"/>
            <rFont val="Tahoma"/>
            <family val="2"/>
          </rPr>
          <t>Unesite samo jedan telefonski broj za kontaktiranje (s pozivom na broj). Ne upisujte +385 i brojeve ne odvajajte razmacima ni crticama, primjerice: 01 / 6127 - 087. Ispravan unos bio bi: 016127087</t>
        </r>
      </text>
    </comment>
    <comment ref="D16" authorId="0">
      <text>
        <r>
          <rPr>
            <b/>
            <sz val="8"/>
            <rFont val="Tahoma"/>
            <family val="0"/>
          </rPr>
          <t>Naputak:</t>
        </r>
        <r>
          <rPr>
            <sz val="8"/>
            <rFont val="Tahoma"/>
            <family val="0"/>
          </rPr>
          <t xml:space="preserve">
Sve neprofitne organizacije dužne su što hitnije upisati se u Registar neprofitnih organizacija kako bi im bio dodijeljen RNO ako još nisu. Obrada podataka za razdoblje siječanj-prosinac 2009. je zadnje razdoblje za koje obrasci mogu biti primljeni bez RNO-a. Nakon toga - obrasci bez upisanog RNO-a neće biti zaprimljeni.</t>
        </r>
      </text>
    </comment>
  </commentList>
</comments>
</file>

<file path=xl/comments6.xml><?xml version="1.0" encoding="utf-8"?>
<comments xmlns="http://schemas.openxmlformats.org/spreadsheetml/2006/main">
  <authors>
    <author>Željko Strunjak</author>
  </authors>
  <commentList>
    <comment ref="A6" authorId="0">
      <text>
        <r>
          <rPr>
            <b/>
            <sz val="8"/>
            <rFont val="Tahoma"/>
            <family val="0"/>
          </rPr>
          <t>Naputak:</t>
        </r>
        <r>
          <rPr>
            <sz val="8"/>
            <rFont val="Tahoma"/>
            <family val="0"/>
          </rPr>
          <t xml:space="preserve">
Svi opći podaci unose se u PR-RAS, a na radni list BIL se automatski prenose</t>
        </r>
      </text>
    </comment>
  </commentList>
</comments>
</file>

<file path=xl/sharedStrings.xml><?xml version="1.0" encoding="utf-8"?>
<sst xmlns="http://schemas.openxmlformats.org/spreadsheetml/2006/main" count="4387" uniqueCount="2986">
  <si>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</si>
  <si>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</si>
  <si>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</si>
  <si>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</si>
  <si>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</si>
  <si>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</si>
  <si>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</si>
  <si>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</si>
  <si>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</si>
  <si>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</si>
  <si>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</si>
  <si>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</si>
  <si>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</si>
  <si>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</si>
  <si>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</si>
  <si>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</si>
  <si>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</si>
  <si>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</si>
  <si>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</si>
  <si>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</si>
  <si>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</si>
  <si>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</si>
  <si>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</si>
  <si>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</si>
  <si>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</si>
  <si>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</si>
  <si>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</si>
  <si>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</si>
  <si>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</si>
  <si>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</si>
  <si>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</si>
  <si>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</si>
  <si>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</si>
  <si>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</si>
  <si>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</si>
  <si>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</si>
  <si>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</si>
  <si>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</si>
  <si>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</si>
  <si>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</si>
  <si>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</si>
  <si>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</si>
  <si>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</si>
  <si>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</si>
  <si>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</si>
  <si>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</si>
  <si>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</si>
  <si>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</si>
  <si>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</si>
  <si>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</si>
  <si>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</si>
  <si>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</si>
  <si>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</si>
  <si>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</si>
  <si>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</si>
  <si>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</si>
  <si>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</si>
  <si>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</si>
  <si>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</si>
  <si>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</si>
  <si>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</si>
  <si>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</si>
  <si>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</si>
  <si>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</si>
  <si>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</si>
  <si>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Pomoćne djelatnosti za vađenje nafte i prirodnog plina</t>
  </si>
  <si>
    <t>0990</t>
  </si>
  <si>
    <t>Pomoćne djelatnosti za ostalo rudarstvo i vađenje</t>
  </si>
  <si>
    <t>1011</t>
  </si>
  <si>
    <t xml:space="preserve">Proizvodnja električne i elektroničke opreme za motorna vozila </t>
  </si>
  <si>
    <t>2932</t>
  </si>
  <si>
    <t>Distribucija električne energije</t>
  </si>
  <si>
    <t>3514</t>
  </si>
  <si>
    <t>Trgovina električnom energijom</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</si>
  <si>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</si>
  <si>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</si>
  <si>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</si>
  <si>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</si>
  <si>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</si>
  <si>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</si>
  <si>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</si>
  <si>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</si>
  <si>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</si>
  <si>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</si>
  <si>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</si>
  <si>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</si>
  <si>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</si>
  <si>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</si>
  <si>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</si>
  <si>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</si>
  <si>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</si>
  <si>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</si>
  <si>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</si>
  <si>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</si>
  <si>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</si>
  <si>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</si>
  <si>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</si>
  <si>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</si>
  <si>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</si>
  <si>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</si>
  <si>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</si>
  <si>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</si>
  <si>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Gradnja cesta i autocesta</t>
  </si>
  <si>
    <t>Gradnja željezničkih pruga i podzemnih željeznica</t>
  </si>
  <si>
    <t>Gradnja mostova i tunela</t>
  </si>
  <si>
    <t>Gradnja cjevovoda za tekućine i plinove</t>
  </si>
  <si>
    <t>4222</t>
  </si>
  <si>
    <t>Gradnja vodova za električnu struju i telekomunikacije</t>
  </si>
  <si>
    <t>Gradnja vodnih građevina</t>
  </si>
  <si>
    <t>4299</t>
  </si>
  <si>
    <t>Gradnja ostalih građevina niskogradnje, d. n.</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</si>
  <si>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</si>
  <si>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</si>
  <si>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</si>
  <si>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</si>
  <si>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</si>
  <si>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</si>
  <si>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</si>
  <si>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</si>
  <si>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</si>
  <si>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</si>
  <si>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</si>
  <si>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</si>
  <si>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</si>
  <si>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4333</t>
  </si>
  <si>
    <t>4334</t>
  </si>
  <si>
    <t>4339</t>
  </si>
  <si>
    <t>Ostali završni građevinski radovi</t>
  </si>
  <si>
    <t>4391</t>
  </si>
  <si>
    <t>Radovi na krovištu</t>
  </si>
  <si>
    <t>4399</t>
  </si>
  <si>
    <t>Ostale specijalizirane građevinske djelatnosti, d. n.</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</si>
  <si>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</si>
  <si>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</si>
  <si>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</si>
  <si>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</si>
  <si>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</si>
  <si>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</si>
  <si>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</si>
  <si>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</si>
  <si>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</si>
  <si>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Proizvodnja električne opreme za rasvjetu</t>
  </si>
  <si>
    <t>2751</t>
  </si>
  <si>
    <t>Proizvodnja električnih aparata za kućanstvo</t>
  </si>
  <si>
    <t>2752</t>
  </si>
  <si>
    <t>Proizvodnja neelektričnih aparata za kućanstvo</t>
  </si>
  <si>
    <t>2790</t>
  </si>
  <si>
    <t>Proizvodnja ostale električne opreme</t>
  </si>
  <si>
    <t>2811</t>
  </si>
  <si>
    <t>Popravak i održavanje ostalih prijevoznih sredstava</t>
  </si>
  <si>
    <t>3319</t>
  </si>
  <si>
    <t>Popravak ostale opreme</t>
  </si>
  <si>
    <t>3320</t>
  </si>
  <si>
    <t>Instaliranje industrijskih strojeva i opreme</t>
  </si>
  <si>
    <t>3513</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</si>
  <si>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</si>
  <si>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</si>
  <si>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</si>
  <si>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</si>
  <si>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</si>
  <si>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</si>
  <si>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r>
      <t xml:space="preserve">Prije popunjavanja obrasca proučite ove kratke upute kako biste izbjegli probleme i razjasnili sve nejasnoće vezane uz unos obrasca. 
</t>
    </r>
    <r>
      <rPr>
        <b/>
        <sz val="12"/>
        <color indexed="10"/>
        <rFont val="Arial"/>
        <family val="2"/>
      </rPr>
      <t>Korisnici Office-a 2007 - obavezno proučite dodatak vezan uz Office 2007 na kraju uputa.</t>
    </r>
  </si>
  <si>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</si>
  <si>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</si>
  <si>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</si>
  <si>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</si>
  <si>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</si>
  <si>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</si>
  <si>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</si>
  <si>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</si>
  <si>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</si>
  <si>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</si>
  <si>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</si>
  <si>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</si>
  <si>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</si>
  <si>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Tehničko ispitivanje i analiza</t>
  </si>
  <si>
    <t>Fotografske djelatnosti</t>
  </si>
  <si>
    <t>Djelatnosti pakiranja</t>
  </si>
  <si>
    <t>Djelatnosti pozivnih centara</t>
  </si>
  <si>
    <t>Naplaćeni prihodi budućih razdoblja (AOP 193+194)</t>
  </si>
  <si>
    <t>Vlastiti izvori (AOP 196+199-200)</t>
  </si>
  <si>
    <t>Vlastiti izvori (AOP 197+198)</t>
  </si>
  <si>
    <t>Izvanbilančni zapisi – aktiva</t>
  </si>
  <si>
    <t>2009-12</t>
  </si>
  <si>
    <t>za razdoblje 1. siječnja do 31. prosinca 2009.</t>
  </si>
  <si>
    <t>(potpis voditelja računovodstva)</t>
  </si>
  <si>
    <t>(potpis zakonskog predstavnika)</t>
  </si>
  <si>
    <t>Evidencijski broj</t>
  </si>
  <si>
    <t>(popunjava FINA)</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</si>
  <si>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</si>
  <si>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</si>
  <si>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</si>
  <si>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</si>
  <si>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</si>
  <si>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</si>
  <si>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</si>
  <si>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</si>
  <si>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</si>
  <si>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</si>
  <si>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</si>
  <si>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</si>
  <si>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</si>
  <si>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</si>
  <si>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</si>
  <si>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</si>
  <si>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</si>
  <si>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</si>
  <si>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Prijevoz putnika unutrašnjim vodenim putovima</t>
  </si>
  <si>
    <t>5040</t>
  </si>
  <si>
    <t>Prijevoz robe unutrašnjim vodenim putovima</t>
  </si>
  <si>
    <t>5110</t>
  </si>
  <si>
    <t>Zračni prijevoz putnika</t>
  </si>
  <si>
    <t>5121</t>
  </si>
  <si>
    <t>Zračni prijevoz robe</t>
  </si>
  <si>
    <t>5122</t>
  </si>
  <si>
    <t>5210</t>
  </si>
  <si>
    <t>Uslužne djelatnosti u vezi s kopnenim prijevozom</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</si>
  <si>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</si>
  <si>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</si>
  <si>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</si>
  <si>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</si>
  <si>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</si>
  <si>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</si>
  <si>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</si>
  <si>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</si>
  <si>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</si>
  <si>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</si>
  <si>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</si>
  <si>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</si>
  <si>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</si>
  <si>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</si>
  <si>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</si>
  <si>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</si>
  <si>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</si>
  <si>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</si>
  <si>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</si>
  <si>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</si>
  <si>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</si>
  <si>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</si>
  <si>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</si>
  <si>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</si>
  <si>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</si>
  <si>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01</t>
  </si>
  <si>
    <t>011</t>
  </si>
  <si>
    <t>012</t>
  </si>
  <si>
    <t>019</t>
  </si>
  <si>
    <t>02</t>
  </si>
  <si>
    <t>021</t>
  </si>
  <si>
    <t>0211</t>
  </si>
  <si>
    <t>0212</t>
  </si>
  <si>
    <t>0213</t>
  </si>
  <si>
    <t>022</t>
  </si>
  <si>
    <t>0221</t>
  </si>
  <si>
    <t>0222</t>
  </si>
  <si>
    <t>0223</t>
  </si>
  <si>
    <t>0224</t>
  </si>
  <si>
    <t>0225</t>
  </si>
  <si>
    <t>0226</t>
  </si>
  <si>
    <t>0227</t>
  </si>
  <si>
    <t>023</t>
  </si>
  <si>
    <t>0231</t>
  </si>
  <si>
    <t>0232</t>
  </si>
  <si>
    <t>024</t>
  </si>
  <si>
    <t>0241</t>
  </si>
  <si>
    <t>0242</t>
  </si>
  <si>
    <t>0243</t>
  </si>
  <si>
    <t>0244</t>
  </si>
  <si>
    <t>025</t>
  </si>
  <si>
    <t>0251</t>
  </si>
  <si>
    <t>0252</t>
  </si>
  <si>
    <t>026</t>
  </si>
  <si>
    <t>0261</t>
  </si>
  <si>
    <t>0262</t>
  </si>
  <si>
    <t>0263</t>
  </si>
  <si>
    <t>029</t>
  </si>
  <si>
    <t>03</t>
  </si>
  <si>
    <t>031</t>
  </si>
  <si>
    <t>04</t>
  </si>
  <si>
    <t>041</t>
  </si>
  <si>
    <t>042</t>
  </si>
  <si>
    <t>049</t>
  </si>
  <si>
    <t>05</t>
  </si>
  <si>
    <t>051</t>
  </si>
  <si>
    <t>052</t>
  </si>
  <si>
    <t>053</t>
  </si>
  <si>
    <t>054</t>
  </si>
  <si>
    <t>0541</t>
  </si>
  <si>
    <t>0542</t>
  </si>
  <si>
    <t>055</t>
  </si>
  <si>
    <t>056</t>
  </si>
  <si>
    <t>06</t>
  </si>
  <si>
    <t>061</t>
  </si>
  <si>
    <t>0611</t>
  </si>
  <si>
    <t>0612</t>
  </si>
  <si>
    <t>0613</t>
  </si>
  <si>
    <t>0614</t>
  </si>
  <si>
    <t>062</t>
  </si>
  <si>
    <t>0621</t>
  </si>
  <si>
    <t>0622</t>
  </si>
  <si>
    <t>063</t>
  </si>
  <si>
    <t>Šifra općine / grada upisuje se prema standardnim troznamenkastim šiframa bez kontrolne znamenke. U ovom šifrarniku šifre su dane abecednim redom naziva naselja. U obrazac se upisuje samo šifra općine / grada, a šifra županije se automatski izračunava.</t>
  </si>
  <si>
    <t>Otpis obveza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</si>
  <si>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</si>
  <si>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</si>
  <si>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</si>
  <si>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</si>
  <si>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</si>
  <si>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</si>
  <si>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</si>
  <si>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</si>
  <si>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4221</t>
  </si>
  <si>
    <t>Usluge telefona, pošte i prijevoza</t>
  </si>
  <si>
    <t>Usluge tekućeg i investicijskog održavanja</t>
  </si>
  <si>
    <t>Usluge promidžbe i informiranja</t>
  </si>
  <si>
    <t>Komunalne usluge</t>
  </si>
  <si>
    <t>Zakupnine i najamnine</t>
  </si>
  <si>
    <t>Zdravstvene i veterinarske usluge</t>
  </si>
  <si>
    <t>Računalne usluge</t>
  </si>
  <si>
    <t>Ostale usluge</t>
  </si>
  <si>
    <t>4291</t>
  </si>
  <si>
    <t>4311</t>
  </si>
  <si>
    <t>Kamate za primljene kredite banaka i ostalih kreditora</t>
  </si>
  <si>
    <t>Kamate za primljene robne i ostale zajmove</t>
  </si>
  <si>
    <t>Kamate za odobrene, a nerealizirane kredite i zajmove</t>
  </si>
  <si>
    <t xml:space="preserve">Negativne tečajne razlike i valutna klauzula </t>
  </si>
  <si>
    <t>U bilanci, ako postoji Višak prihoda (AOP 199), Manjak prihoda (AOP 200) jednak je nuli (i obrnuto). Ako ovaj uvjet nije zadovoljen, nije ni ova kontrola.</t>
  </si>
  <si>
    <t>Kazne, penali i naknade štete (AOP 112 do 115)</t>
  </si>
  <si>
    <t>Naknade šteta radnicima</t>
  </si>
  <si>
    <t>Ostali nespomenuti rashodi (AOP 117 do 120)</t>
  </si>
  <si>
    <t>Rashodi za ostala porezna davanja</t>
  </si>
  <si>
    <t>UKUPNI RASHODI (AOP 041-123 ili 041+124)</t>
  </si>
  <si>
    <r>
      <t xml:space="preserve">Osobito pažljivo ispunite zaglavlje lista PRRAS jer bez ispravno upisanog zaglavlja, obrazac neće biti prepoznat i neće moći ući u automatsku obradu podataka. Upisivanjem podataka u zaglavlje radnog lista PRRAS, oni se automatski prenose i na obrazac BIL. Žiro račun se ne unosi, obvezan unos je matični broj koji je osnovni kriteriji prepoznavanja obveznika (dok u potpunosti ne zaživi Registar neprofitnih organizacija). </t>
    </r>
    <r>
      <rPr>
        <b/>
        <sz val="10"/>
        <color indexed="56"/>
        <rFont val="Arial"/>
        <family val="2"/>
      </rPr>
      <t>Matični broj</t>
    </r>
    <r>
      <rPr>
        <sz val="10"/>
        <color indexed="56"/>
        <rFont val="Arial"/>
        <family val="2"/>
      </rPr>
      <t xml:space="preserve"> se unosi u duljini osam znamenaka s vodećim nulama.</t>
    </r>
  </si>
  <si>
    <t>Osoba za kontaktiranje:</t>
  </si>
  <si>
    <t>Zakonski predstavnik:</t>
  </si>
  <si>
    <t>KAMANJE</t>
  </si>
  <si>
    <t>Naziv obveznika:</t>
  </si>
  <si>
    <t>Adresa sjedišta:</t>
  </si>
  <si>
    <t>Šifra županije:</t>
  </si>
  <si>
    <t>Šifra općine:</t>
  </si>
  <si>
    <t>Šifra djelatnosti:</t>
  </si>
  <si>
    <t>Stanje zaliha proizvodnje i gotovih proizvoda na početku razdoblja</t>
  </si>
  <si>
    <t xml:space="preserve">Stanje zaliha proizvodnje i gotovih proizvoda na kraju razdoblja </t>
  </si>
  <si>
    <t>Ostvareno prethodne godine</t>
  </si>
  <si>
    <t>4</t>
  </si>
  <si>
    <t>41</t>
  </si>
  <si>
    <t>3211</t>
  </si>
  <si>
    <t>Službena putovanja</t>
  </si>
  <si>
    <t>3212</t>
  </si>
  <si>
    <t>DODATNI PODACI</t>
  </si>
  <si>
    <t>KOLONA2</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</si>
  <si>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</si>
  <si>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</si>
  <si>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</si>
  <si>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</si>
  <si>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</si>
  <si>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</si>
  <si>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</si>
  <si>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</si>
  <si>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</si>
  <si>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</si>
  <si>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</si>
  <si>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</si>
  <si>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</si>
  <si>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</si>
  <si>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</si>
  <si>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Mjesto:</t>
  </si>
  <si>
    <t>Opis dodatne kontrole</t>
  </si>
  <si>
    <t>KOLONA1</t>
  </si>
  <si>
    <t>KONTRBR</t>
  </si>
  <si>
    <t>BEDENICA</t>
  </si>
  <si>
    <t>BISTRA</t>
  </si>
  <si>
    <t>BRCKOVLJANI</t>
  </si>
  <si>
    <t>BRDOVEC</t>
  </si>
  <si>
    <t>DUBRAVA</t>
  </si>
  <si>
    <t>DUBRAVICA</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</si>
  <si>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</si>
  <si>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</si>
  <si>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</si>
  <si>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</si>
  <si>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</si>
  <si>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</si>
  <si>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</si>
  <si>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</si>
  <si>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</si>
  <si>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</si>
  <si>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</si>
  <si>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</si>
  <si>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</si>
  <si>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</si>
  <si>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</si>
  <si>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</si>
  <si>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</si>
  <si>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</si>
  <si>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</si>
  <si>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</si>
  <si>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</si>
  <si>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</si>
  <si>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</si>
  <si>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</si>
  <si>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</si>
  <si>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</si>
  <si>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</si>
  <si>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</si>
  <si>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</si>
  <si>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</si>
  <si>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</si>
  <si>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</si>
  <si>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</si>
  <si>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</si>
  <si>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</si>
  <si>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</si>
  <si>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</si>
  <si>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</si>
  <si>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</si>
  <si>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</si>
  <si>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</si>
  <si>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</si>
  <si>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</si>
  <si>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</si>
  <si>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</si>
  <si>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</si>
  <si>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</si>
  <si>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</si>
  <si>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</si>
  <si>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</si>
  <si>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</si>
  <si>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</si>
  <si>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</si>
  <si>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</si>
  <si>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</si>
  <si>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</si>
  <si>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</si>
  <si>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</si>
  <si>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</si>
  <si>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</si>
  <si>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</si>
  <si>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</si>
  <si>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</si>
  <si>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</si>
  <si>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</si>
  <si>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</si>
  <si>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</si>
  <si>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</si>
  <si>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</si>
  <si>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</si>
  <si>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</si>
  <si>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</si>
  <si>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</si>
  <si>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</si>
  <si>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</si>
  <si>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</si>
  <si>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</si>
  <si>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</si>
  <si>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</si>
  <si>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</si>
  <si>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</si>
  <si>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</si>
  <si>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</si>
  <si>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</si>
  <si>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</si>
  <si>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</si>
  <si>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</si>
  <si>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</si>
  <si>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</si>
  <si>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</si>
  <si>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</si>
  <si>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</si>
  <si>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</si>
  <si>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</si>
  <si>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</si>
  <si>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</si>
  <si>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</si>
  <si>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</si>
  <si>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</si>
  <si>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</si>
  <si>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</si>
  <si>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</si>
  <si>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</si>
  <si>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</si>
  <si>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</si>
  <si>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</si>
  <si>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</si>
  <si>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</si>
  <si>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</si>
  <si>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</si>
  <si>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KLENOVNIK</t>
  </si>
  <si>
    <t>LEPOGLAVA</t>
  </si>
  <si>
    <t xml:space="preserve">Dionice i udjeli u glavnici inozemnih trgovačkih društava </t>
  </si>
  <si>
    <t>Ispravak vrijednosti dionica i udjela u glavnici</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</si>
  <si>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</si>
  <si>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</si>
  <si>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</si>
  <si>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</si>
  <si>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</si>
  <si>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</si>
  <si>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</si>
  <si>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</si>
  <si>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</si>
  <si>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</si>
  <si>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</si>
  <si>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</si>
  <si>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</si>
  <si>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</si>
  <si>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</si>
  <si>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</si>
  <si>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</si>
  <si>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</si>
  <si>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</si>
  <si>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</si>
  <si>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</si>
  <si>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</si>
  <si>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</si>
  <si>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VELIKO TROJSTVO</t>
  </si>
  <si>
    <t>ZRINSKI TOPOLOVAC</t>
  </si>
  <si>
    <t>BAKAR</t>
  </si>
  <si>
    <t>BAŠKA</t>
  </si>
  <si>
    <t>BROD MORAVICE</t>
  </si>
  <si>
    <t>CRES</t>
  </si>
  <si>
    <t>CRIKVENICA</t>
  </si>
  <si>
    <t>ČABAR</t>
  </si>
  <si>
    <t>ČAVLE</t>
  </si>
  <si>
    <t>DELNICE</t>
  </si>
  <si>
    <t>DOBRINJ</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</si>
  <si>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</si>
  <si>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</si>
  <si>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</si>
  <si>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</si>
  <si>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</si>
  <si>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</si>
  <si>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</si>
  <si>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</si>
  <si>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</si>
  <si>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</si>
  <si>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</si>
  <si>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</si>
  <si>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</si>
  <si>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</si>
  <si>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</si>
  <si>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</si>
  <si>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</si>
  <si>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</si>
  <si>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</si>
  <si>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</si>
  <si>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</si>
  <si>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</si>
  <si>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</si>
  <si>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</si>
  <si>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2.0.5.</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</si>
  <si>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</si>
  <si>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</si>
  <si>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</si>
  <si>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</si>
  <si>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</si>
  <si>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</si>
  <si>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</si>
  <si>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</si>
  <si>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</si>
  <si>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</si>
  <si>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</si>
  <si>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</si>
  <si>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</si>
  <si>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</si>
  <si>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</si>
  <si>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</si>
  <si>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</si>
  <si>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</si>
  <si>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</si>
  <si>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</si>
  <si>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</si>
  <si>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</si>
  <si>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</si>
  <si>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</si>
  <si>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</si>
  <si>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</si>
  <si>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</si>
  <si>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</si>
  <si>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</si>
  <si>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</si>
  <si>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</si>
  <si>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</si>
  <si>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</si>
  <si>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</si>
  <si>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</si>
  <si>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</si>
  <si>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</si>
  <si>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</si>
  <si>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</si>
  <si>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</si>
  <si>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</si>
  <si>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</si>
  <si>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</si>
  <si>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</si>
  <si>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</si>
  <si>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</si>
  <si>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</si>
  <si>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</si>
  <si>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</si>
  <si>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</si>
  <si>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</si>
  <si>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</si>
  <si>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</si>
  <si>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</si>
  <si>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</si>
  <si>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</si>
  <si>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2.0.1.</t>
  </si>
  <si>
    <t>Naziv općine /  grada</t>
  </si>
  <si>
    <t>Šif. žup.</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</si>
  <si>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</si>
  <si>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</si>
  <si>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</si>
  <si>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</si>
  <si>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</si>
  <si>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</si>
  <si>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</si>
  <si>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</si>
  <si>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</si>
  <si>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</si>
  <si>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</si>
  <si>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</si>
  <si>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</si>
  <si>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</si>
  <si>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</si>
  <si>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</si>
  <si>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</si>
  <si>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</si>
  <si>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</si>
  <si>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</si>
  <si>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</si>
  <si>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</si>
  <si>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</si>
  <si>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</si>
  <si>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</si>
  <si>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</si>
  <si>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</si>
  <si>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</si>
  <si>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</si>
  <si>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</si>
  <si>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</si>
  <si>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</si>
  <si>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</si>
  <si>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</si>
  <si>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</si>
  <si>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</si>
  <si>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</si>
  <si>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</si>
  <si>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</si>
  <si>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</si>
  <si>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</si>
  <si>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</si>
  <si>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</si>
  <si>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</si>
  <si>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</si>
  <si>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</si>
  <si>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</si>
  <si>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</si>
  <si>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</si>
  <si>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</si>
  <si>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</si>
  <si>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</si>
  <si>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</si>
  <si>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</si>
  <si>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</si>
  <si>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</si>
  <si>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</si>
  <si>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</si>
  <si>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</si>
  <si>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</si>
  <si>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</si>
  <si>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</si>
  <si>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</si>
  <si>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</si>
  <si>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</si>
  <si>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</si>
  <si>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</si>
  <si>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</si>
  <si>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</si>
  <si>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</si>
  <si>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r>
      <t>Razdoblje obrade</t>
    </r>
    <r>
      <rPr>
        <sz val="10"/>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</si>
  <si>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t xml:space="preserve">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t>
  </si>
  <si>
    <r>
      <t xml:space="preserve">Na radnom listu </t>
    </r>
    <r>
      <rPr>
        <b/>
        <sz val="10"/>
        <color indexed="56"/>
        <rFont val="Arial"/>
        <family val="2"/>
      </rPr>
      <t xml:space="preserve">Kontrole </t>
    </r>
    <r>
      <rPr>
        <sz val="10"/>
        <color indexed="56"/>
        <rFont val="Arial"/>
        <family val="2"/>
      </rPr>
      <t xml:space="preserve">nakon unosa možete provjeriti jesu li zadovoljene neke osnovne kontrole na podacima. Radni list Kontrole organiziran je u dvije kolone, u prvoj koloni je oznaka da li je kontrola zadovoljena, a u drugoj je tekstualni opis što ta kontrola provjerava. Ako neka kontrola nije zadovoljena, pročitajte što ta kontrola provjerava i ispravite krivo uneseni ili neuneseni podatak. Postoje dvije vrste kontrola: </t>
    </r>
    <r>
      <rPr>
        <b/>
        <sz val="10"/>
        <color indexed="10"/>
        <rFont val="Arial"/>
        <family val="2"/>
      </rPr>
      <t>crvene</t>
    </r>
    <r>
      <rPr>
        <sz val="10"/>
        <color indexed="56"/>
        <rFont val="Arial"/>
        <family val="2"/>
      </rPr>
      <t xml:space="preserve"> i </t>
    </r>
    <r>
      <rPr>
        <b/>
        <sz val="10"/>
        <color indexed="12"/>
        <rFont val="Arial"/>
        <family val="2"/>
      </rPr>
      <t>plave.</t>
    </r>
    <r>
      <rPr>
        <sz val="10"/>
        <color indexed="56"/>
        <rFont val="Arial"/>
        <family val="2"/>
      </rPr>
      <t xml:space="preserve"> Pogreška na crvenoj kontroli mora biti ispravljena inače obrazac neće biti prihvaćen. Plave kontrole su upozoravajuće, one upozoravaju da ste unijeli neku kombinaciju iznosa ili nekih drugih podataka koja je upitna, a može a i ne mora biti točna - s obzirom na uvjete. Ako podatak smatrate točnim ili kontrola vrijedi samo u posebnim uvjetima koji u vašem slučaju nisu zadovoljeni, tu kontrolu možete zanemariti.</t>
    </r>
  </si>
  <si>
    <t>IMOVINA (AOP 002+074)</t>
  </si>
  <si>
    <t>Nefinancijska imovina (AOP 003+018+047+051+055+064)</t>
  </si>
  <si>
    <t>Neproizvedena dugotrajna imovina (AOP 004+008-017)</t>
  </si>
  <si>
    <t>Zemljište</t>
  </si>
  <si>
    <t>Rudna bogatstva</t>
  </si>
  <si>
    <t>Ostala prirodna materijalna imovina</t>
  </si>
  <si>
    <t>Patenti</t>
  </si>
  <si>
    <t>Koncesije</t>
  </si>
  <si>
    <t>Licence</t>
  </si>
  <si>
    <t>Ostala prava</t>
  </si>
  <si>
    <t>Goodwill</t>
  </si>
  <si>
    <t>Osnivački izdaci</t>
  </si>
  <si>
    <t>Izdaci za razvoj</t>
  </si>
  <si>
    <t>Ostala nematerijalna imovina</t>
  </si>
  <si>
    <t>Ispravak vrijednosti neproizvedene dugotrajne imovine</t>
  </si>
  <si>
    <t>Proizvedena dugotrajna imovina (AOP 019+023+031+034+039+042-046)</t>
  </si>
  <si>
    <t>Stambeni objekti</t>
  </si>
  <si>
    <t>Poslovni objekti</t>
  </si>
  <si>
    <t>Ostali građevinski objekti</t>
  </si>
  <si>
    <t>Uredska oprema i namještaj</t>
  </si>
  <si>
    <t>Komunikacijska oprema</t>
  </si>
  <si>
    <t>Oprema za održavanje i zaštitu</t>
  </si>
  <si>
    <t>Medicinska i laboratorijska oprema</t>
  </si>
  <si>
    <t>Instrumenti, uređaji i strojevi</t>
  </si>
  <si>
    <t>Sportska i glazbena oprema</t>
  </si>
  <si>
    <t>Potraživanja za više plaćene poreze i doprinose (AOP 090 do 094)</t>
  </si>
  <si>
    <t xml:space="preserve">Ostala potraživanja (AOP 096 do 099) </t>
  </si>
  <si>
    <t>Potraživanja za prihode (AOP 134 do 137+140-141)</t>
  </si>
  <si>
    <t>Obveze za radnike (AOP 149 do 155)</t>
  </si>
  <si>
    <t>Obveze za materijalne rashode (AOP 157 do 163 )</t>
  </si>
  <si>
    <t>Obveze za financijske rashode (AOP 165 do 167)</t>
  </si>
  <si>
    <t>Ostale obveze (AOP 171 do 173)</t>
  </si>
  <si>
    <t>&lt;RNO&gt;</t>
  </si>
  <si>
    <t>Zalihe rezervnih dijelova</t>
  </si>
  <si>
    <t>Zalihe materijala za posebne potrebe</t>
  </si>
  <si>
    <t>Proizvodnja i proizvodi (AOP 071+072)</t>
  </si>
  <si>
    <t>Proizvodnja u tijeku</t>
  </si>
  <si>
    <t>Gotovi proizvodi</t>
  </si>
  <si>
    <t>Roba za daljnju prodaju</t>
  </si>
  <si>
    <t>Financijska imovina (AOP 075+083+100+105+125+133+142)</t>
  </si>
  <si>
    <t>Novac u banci i blagajni (AOP 076+080+081+082)</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</si>
  <si>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</si>
  <si>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</si>
  <si>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</si>
  <si>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</si>
  <si>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</si>
  <si>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</si>
  <si>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</si>
  <si>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</si>
  <si>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</si>
  <si>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</si>
  <si>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4618</t>
  </si>
  <si>
    <t>Posredovanje u trgovini specijaliziranoj za određene proizvode</t>
  </si>
  <si>
    <t>4619</t>
  </si>
  <si>
    <t>Potraživanja za više plaćene carine i carinske pristojbe</t>
  </si>
  <si>
    <t>Potraživanja za više plaćene ostale poreze</t>
  </si>
  <si>
    <t>Potraživanja za više plaćene doprinose</t>
  </si>
  <si>
    <t>Potraživanja za naknade koje se refundiraju</t>
  </si>
  <si>
    <t>Potraživanja za naknade štete</t>
  </si>
  <si>
    <t>Potraživanja za predujmove</t>
  </si>
  <si>
    <t>Ostala nespomenuta potraživanja</t>
  </si>
  <si>
    <t>Zajmovi građanima i kućanstvima</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</si>
  <si>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</si>
  <si>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</si>
  <si>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</si>
  <si>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</si>
  <si>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</si>
  <si>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</si>
  <si>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</si>
  <si>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</si>
  <si>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Trgovina na veliko kavom, čajem, kakaom i začinima</t>
  </si>
  <si>
    <t>4638</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</si>
  <si>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</si>
  <si>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</si>
  <si>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</si>
  <si>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</si>
  <si>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</si>
  <si>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</si>
  <si>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</si>
  <si>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</si>
  <si>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</si>
  <si>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</si>
  <si>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</si>
  <si>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</si>
  <si>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</si>
  <si>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</si>
  <si>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</si>
  <si>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</si>
  <si>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</si>
  <si>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</si>
  <si>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</si>
  <si>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</si>
  <si>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</si>
  <si>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</si>
  <si>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</si>
  <si>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</si>
  <si>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</si>
  <si>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</si>
  <si>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</si>
  <si>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</si>
  <si>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</si>
  <si>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</si>
  <si>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</si>
  <si>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</si>
  <si>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</si>
  <si>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</si>
  <si>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</si>
  <si>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</si>
  <si>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</si>
  <si>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</si>
  <si>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</si>
  <si>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</si>
  <si>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</si>
  <si>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</si>
  <si>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</si>
  <si>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</si>
  <si>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</si>
  <si>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</si>
  <si>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</si>
  <si>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</si>
  <si>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</si>
  <si>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</si>
  <si>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</si>
  <si>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</si>
  <si>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</si>
  <si>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</si>
  <si>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</si>
  <si>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</si>
  <si>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</si>
  <si>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</si>
  <si>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</si>
  <si>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</si>
  <si>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</si>
  <si>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</si>
  <si>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</si>
  <si>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</si>
  <si>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</si>
  <si>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</si>
  <si>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</si>
  <si>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</si>
  <si>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</si>
  <si>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</si>
  <si>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</si>
  <si>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</si>
  <si>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</si>
  <si>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</si>
  <si>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</si>
  <si>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</si>
  <si>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</si>
  <si>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</si>
  <si>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</si>
  <si>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</si>
  <si>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</si>
  <si>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</si>
  <si>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</si>
  <si>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</si>
  <si>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</si>
  <si>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</si>
  <si>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</si>
  <si>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</si>
  <si>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</si>
  <si>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</si>
  <si>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</si>
  <si>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</si>
  <si>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</si>
  <si>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</si>
  <si>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</si>
  <si>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</si>
  <si>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</si>
  <si>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</si>
  <si>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</si>
  <si>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</si>
  <si>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</si>
  <si>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</si>
  <si>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</si>
  <si>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</si>
  <si>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</si>
  <si>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</si>
  <si>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</si>
  <si>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</si>
  <si>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</si>
  <si>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</si>
  <si>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</si>
  <si>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</si>
  <si>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</si>
  <si>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</si>
  <si>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</si>
  <si>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</si>
  <si>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</si>
  <si>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</si>
  <si>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</si>
  <si>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</si>
  <si>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</si>
  <si>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</si>
  <si>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</si>
  <si>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</si>
  <si>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</si>
  <si>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</si>
  <si>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</si>
  <si>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</si>
  <si>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</si>
  <si>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</si>
  <si>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</si>
  <si>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</si>
  <si>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</si>
  <si>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</si>
  <si>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</si>
  <si>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</si>
  <si>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</si>
  <si>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</si>
  <si>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</si>
  <si>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</si>
  <si>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</si>
  <si>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</si>
  <si>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</si>
  <si>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</si>
  <si>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</si>
  <si>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</si>
  <si>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</si>
  <si>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</si>
  <si>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</si>
  <si>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</si>
  <si>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</si>
  <si>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</si>
  <si>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</si>
  <si>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</si>
  <si>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</si>
  <si>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</si>
  <si>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</si>
  <si>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</si>
  <si>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</si>
  <si>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</si>
  <si>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</si>
  <si>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</si>
  <si>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</si>
  <si>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</si>
  <si>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</si>
  <si>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</si>
  <si>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</si>
  <si>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</si>
  <si>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</si>
  <si>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</si>
  <si>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</si>
  <si>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</si>
  <si>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</si>
  <si>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</si>
  <si>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</si>
  <si>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</si>
  <si>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</si>
  <si>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</si>
  <si>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</si>
  <si>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</si>
  <si>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</si>
  <si>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</si>
  <si>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</si>
  <si>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</si>
  <si>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</si>
  <si>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</si>
  <si>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</si>
  <si>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</si>
  <si>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</si>
  <si>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</si>
  <si>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</si>
  <si>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</si>
  <si>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</si>
  <si>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</si>
  <si>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</si>
  <si>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</si>
  <si>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</si>
  <si>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</si>
  <si>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</si>
  <si>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</si>
  <si>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</si>
  <si>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</si>
  <si>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</si>
  <si>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</si>
  <si>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</si>
  <si>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</si>
  <si>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</si>
  <si>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</si>
  <si>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</si>
  <si>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</si>
  <si>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Upute</t>
  </si>
  <si>
    <r>
      <t>AOP ozn. razdoblja</t>
    </r>
    <r>
      <rPr>
        <b/>
        <vertAlign val="superscript"/>
        <sz val="10"/>
        <color indexed="56"/>
        <rFont val="Arial CE"/>
        <family val="2"/>
      </rPr>
      <t>2)</t>
    </r>
    <r>
      <rPr>
        <b/>
        <sz val="10"/>
        <color indexed="56"/>
        <rFont val="Arial CE"/>
        <family val="2"/>
      </rPr>
      <t>:</t>
    </r>
  </si>
  <si>
    <t>PODRAVSKA MOSLAVINA</t>
  </si>
  <si>
    <t>TRNAVA</t>
  </si>
  <si>
    <t>VALPOVO</t>
  </si>
  <si>
    <t>VILJEVO</t>
  </si>
  <si>
    <t>VIŠKOVCI</t>
  </si>
  <si>
    <t>VUKA</t>
  </si>
  <si>
    <t>VLADISLAVCI</t>
  </si>
  <si>
    <t>Obrazac PR-RAS-NPF</t>
  </si>
  <si>
    <t>Kontrole ispravnosti / potpunosti podataka (moraju biti zadovoljene)</t>
  </si>
  <si>
    <t>Proizvodnja ostalih proizvoda od gume</t>
  </si>
  <si>
    <t>Proizvodnja ambalaže od plastike</t>
  </si>
  <si>
    <t>Proizvodnja ravnog stakla</t>
  </si>
  <si>
    <t>Oblikovanje i obrada ravnog stakla</t>
  </si>
  <si>
    <t>Proizvodnja šupljeg stakla</t>
  </si>
  <si>
    <t>Proizvodnja staklenih vlakana</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</si>
  <si>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</si>
  <si>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</si>
  <si>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</si>
  <si>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</si>
  <si>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</si>
  <si>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</si>
  <si>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</si>
  <si>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</si>
  <si>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</si>
  <si>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</si>
  <si>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Udruga LAE XXI</t>
  </si>
  <si>
    <t>Rudarska 1</t>
  </si>
  <si>
    <t>02013142</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</si>
  <si>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</si>
  <si>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</si>
  <si>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</si>
  <si>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</si>
  <si>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</si>
  <si>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</si>
  <si>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</si>
  <si>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</si>
  <si>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</si>
  <si>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</si>
  <si>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</si>
  <si>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</si>
  <si>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</si>
  <si>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</si>
  <si>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</si>
  <si>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</si>
  <si>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</si>
  <si>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</si>
  <si>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</si>
  <si>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</si>
  <si>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</si>
  <si>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</si>
  <si>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</si>
  <si>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</si>
  <si>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</si>
  <si>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</si>
  <si>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</si>
  <si>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</si>
  <si>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</si>
  <si>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</si>
  <si>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</si>
  <si>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</si>
  <si>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</si>
  <si>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</si>
  <si>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</si>
  <si>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</si>
  <si>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</si>
  <si>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</si>
  <si>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</si>
  <si>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</si>
  <si>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</si>
  <si>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</si>
  <si>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</si>
  <si>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</si>
  <si>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</si>
  <si>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</si>
  <si>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</si>
  <si>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</si>
  <si>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</si>
  <si>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</si>
  <si>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</si>
  <si>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</si>
  <si>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</si>
  <si>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</si>
  <si>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</si>
  <si>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</si>
  <si>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</si>
  <si>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</si>
  <si>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</si>
  <si>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</si>
  <si>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</si>
  <si>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</si>
  <si>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</si>
  <si>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</si>
  <si>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</si>
  <si>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</si>
  <si>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</si>
  <si>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</si>
  <si>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</si>
  <si>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</si>
  <si>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</si>
  <si>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</si>
  <si>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</si>
  <si>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</si>
  <si>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</si>
  <si>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</si>
  <si>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</si>
  <si>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</si>
  <si>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</si>
  <si>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</si>
  <si>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</si>
  <si>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</si>
  <si>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</si>
  <si>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</si>
  <si>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</si>
  <si>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</si>
  <si>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</si>
  <si>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</si>
  <si>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</si>
  <si>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2446</t>
  </si>
  <si>
    <t>Obrada nuklearnoga goriva</t>
  </si>
  <si>
    <t>2451</t>
  </si>
  <si>
    <t>2452</t>
  </si>
  <si>
    <t>2453</t>
  </si>
  <si>
    <t>Lijevanje lakih metala</t>
  </si>
  <si>
    <t>2454</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</si>
  <si>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</si>
  <si>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</si>
  <si>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</si>
  <si>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</si>
  <si>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</si>
  <si>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</si>
  <si>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</si>
  <si>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</si>
  <si>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</si>
  <si>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</si>
  <si>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</si>
  <si>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</si>
  <si>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</si>
  <si>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</si>
  <si>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</si>
  <si>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</si>
  <si>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</si>
  <si>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</si>
  <si>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</si>
  <si>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</si>
  <si>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</si>
  <si>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</si>
  <si>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</si>
  <si>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</si>
  <si>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</si>
  <si>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</si>
  <si>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</si>
  <si>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</si>
  <si>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</si>
  <si>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</si>
  <si>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</si>
  <si>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</si>
  <si>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</si>
  <si>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</si>
  <si>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</si>
  <si>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</si>
  <si>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</si>
  <si>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</si>
  <si>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</si>
  <si>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</si>
  <si>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</si>
  <si>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</si>
  <si>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</si>
  <si>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</si>
  <si>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</si>
  <si>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</si>
  <si>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</si>
  <si>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</si>
  <si>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</si>
  <si>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</si>
  <si>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</si>
  <si>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</si>
  <si>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</si>
  <si>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</si>
  <si>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</si>
  <si>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</si>
  <si>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</si>
  <si>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DUBROVAČKO PRIMORJE</t>
  </si>
  <si>
    <t>DUBROVNIK</t>
  </si>
  <si>
    <t>JANJINA</t>
  </si>
  <si>
    <t>KONAVLE</t>
  </si>
  <si>
    <t>KORČULA</t>
  </si>
  <si>
    <t>KULA NORINSKA</t>
  </si>
  <si>
    <t>LASTOVO</t>
  </si>
  <si>
    <t>LUMBARDA</t>
  </si>
  <si>
    <t>METKOVIĆ</t>
  </si>
  <si>
    <t>MLJET</t>
  </si>
  <si>
    <t>OPUZEN</t>
  </si>
  <si>
    <t>OREBIĆ</t>
  </si>
  <si>
    <t>PLOČE</t>
  </si>
  <si>
    <t>Naknade za prijevoz, za rad na terenu i odvojeni život</t>
  </si>
  <si>
    <t>Uredski materijal i ostali materijalni rashodi</t>
  </si>
  <si>
    <t>Materijal i sirovine</t>
  </si>
  <si>
    <t>Energija</t>
  </si>
  <si>
    <t>Intelektualne i osobne usluge</t>
  </si>
  <si>
    <t>Premije osiguranja</t>
  </si>
  <si>
    <t>Reprezentacija</t>
  </si>
  <si>
    <t>Članarine</t>
  </si>
  <si>
    <t>Bankarske usluge i usluge platnog prometa</t>
  </si>
  <si>
    <t>4211</t>
  </si>
  <si>
    <t>4212</t>
  </si>
  <si>
    <t>4213</t>
  </si>
  <si>
    <t>M.P.</t>
  </si>
  <si>
    <t>POJEZERJE</t>
  </si>
  <si>
    <t>SLIVNO</t>
  </si>
  <si>
    <t>SMOKVICA</t>
  </si>
  <si>
    <t>STON</t>
  </si>
  <si>
    <t>TRPANJ</t>
  </si>
  <si>
    <t>VELA LUKA</t>
  </si>
  <si>
    <t>ZAŽABLJE</t>
  </si>
  <si>
    <t>ŽUPA DUBROVAČKA</t>
  </si>
  <si>
    <t>BELICA</t>
  </si>
  <si>
    <t>ČAKOVEC</t>
  </si>
  <si>
    <t>DEKANOVEC</t>
  </si>
  <si>
    <t>DOMAŠINEC</t>
  </si>
  <si>
    <t>DONJA DUBRAVA</t>
  </si>
  <si>
    <t>DONJI KRALJEVEC</t>
  </si>
  <si>
    <t>DONJI VIDOVEC</t>
  </si>
  <si>
    <t>GORIČAN</t>
  </si>
  <si>
    <t>GORNJI MIHALJEVEC</t>
  </si>
  <si>
    <t>KOTORIBA</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</si>
  <si>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</si>
  <si>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</si>
  <si>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</si>
  <si>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</si>
  <si>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</si>
  <si>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</si>
  <si>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</si>
  <si>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</si>
  <si>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</si>
  <si>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</si>
  <si>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</si>
  <si>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</si>
  <si>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</si>
  <si>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</si>
  <si>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</si>
  <si>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</si>
  <si>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</si>
  <si>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</si>
  <si>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</si>
  <si>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</si>
  <si>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</si>
  <si>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Bilanca</t>
  </si>
  <si>
    <t>NEPROFITNE ORGANIZACIJE</t>
  </si>
  <si>
    <t>IMOVINA</t>
  </si>
  <si>
    <t>Proizvodnja glazbenih instrumenata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</si>
  <si>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</si>
  <si>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</si>
  <si>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</si>
  <si>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</si>
  <si>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</si>
  <si>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</si>
  <si>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</si>
  <si>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</si>
  <si>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</si>
  <si>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</si>
  <si>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</si>
  <si>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</si>
  <si>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Radni list: ––&gt;</t>
  </si>
  <si>
    <t>Novosti</t>
  </si>
  <si>
    <t>Kontrole</t>
  </si>
  <si>
    <t>Promjene</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</si>
  <si>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</si>
  <si>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</si>
  <si>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</si>
  <si>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</si>
  <si>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</si>
  <si>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</si>
  <si>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</si>
  <si>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</si>
  <si>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</si>
  <si>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</si>
  <si>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</si>
  <si>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</si>
  <si>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</si>
  <si>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</si>
  <si>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</si>
  <si>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</si>
  <si>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</si>
  <si>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</si>
  <si>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</si>
  <si>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</si>
  <si>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</si>
  <si>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</si>
  <si>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</si>
  <si>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</si>
  <si>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</si>
  <si>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</si>
  <si>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</si>
  <si>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</si>
  <si>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</si>
  <si>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</si>
  <si>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</si>
  <si>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</si>
  <si>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</si>
  <si>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</si>
  <si>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</si>
  <si>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</si>
  <si>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</si>
  <si>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</si>
  <si>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</si>
  <si>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</si>
  <si>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</si>
  <si>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</si>
  <si>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Višak prihoda</t>
  </si>
  <si>
    <t>Manjak prihoda</t>
  </si>
  <si>
    <t>IZVANBILANČNI ZAPISI</t>
  </si>
  <si>
    <t>Izvanbilančni zapisi – pasiva</t>
  </si>
  <si>
    <t>Obrazac BIL-NPF</t>
  </si>
  <si>
    <t>2.0.2.</t>
  </si>
  <si>
    <t>Ispravljen je komentar na polju OIB gdje je pisalo da OIB nije obvezan. Tekst je zamijenjen da je obvezan od 1. siječnja 2010. godine. Isto tako, na polje RNO-a dodana je opaska da obrasci za buduća razdoblja neće biti zaprimljeni bez ispravno upisanog RNO-a.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</si>
  <si>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</si>
  <si>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</si>
  <si>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</si>
  <si>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</si>
  <si>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</si>
  <si>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</si>
  <si>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</si>
  <si>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</si>
  <si>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</si>
  <si>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</si>
  <si>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</si>
  <si>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</si>
  <si>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</si>
  <si>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</si>
  <si>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</si>
  <si>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</si>
  <si>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</si>
  <si>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</si>
  <si>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Od 1. siječnja 2009. godine svi izvještaji predaju se prema novom šifrarniku djelatnosti (NKD 2007). U nastavku je dan popis šifri djelatnosti prema NKD-u 2007.</t>
  </si>
  <si>
    <t>Opis šifre djelatnosti</t>
  </si>
  <si>
    <t>0111</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</si>
  <si>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</si>
  <si>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</si>
  <si>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</si>
  <si>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</si>
  <si>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</si>
  <si>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</si>
  <si>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</si>
  <si>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</si>
  <si>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</si>
  <si>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</si>
  <si>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</si>
  <si>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</si>
  <si>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</si>
  <si>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</si>
  <si>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</si>
  <si>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</si>
  <si>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</si>
  <si>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</si>
  <si>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</si>
  <si>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</si>
  <si>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</si>
  <si>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</si>
  <si>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</si>
  <si>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</si>
  <si>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</si>
  <si>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</si>
  <si>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</si>
  <si>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</si>
  <si>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</si>
  <si>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</si>
  <si>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</si>
  <si>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</si>
  <si>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</si>
  <si>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</si>
  <si>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</si>
  <si>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</si>
  <si>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9529</t>
  </si>
  <si>
    <t xml:space="preserve">Popravak ostalih predmeta za osobnu uporabu i kućanstvo </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</si>
  <si>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</si>
  <si>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</si>
  <si>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</si>
  <si>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</si>
  <si>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</si>
  <si>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</si>
  <si>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</si>
  <si>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</si>
  <si>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</si>
  <si>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</si>
  <si>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</si>
  <si>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9820</t>
  </si>
  <si>
    <t>9900</t>
  </si>
  <si>
    <t>Djelatnosti izvanteritorijalnih organizacija i tijela</t>
  </si>
  <si>
    <t>Neki financijski pokazatelji iz obrazaca:</t>
  </si>
  <si>
    <t>Opis (PR-RAS-NPF)</t>
  </si>
  <si>
    <t>Stanje 1. siječnja</t>
  </si>
  <si>
    <t>Stanje 31. prosinca</t>
  </si>
  <si>
    <t>Opis (BIL-NPF)</t>
  </si>
  <si>
    <t>Štavljenje i obrada kože; dorada i bojenje krzna</t>
  </si>
  <si>
    <t>1512</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</si>
  <si>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</si>
  <si>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</si>
  <si>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</si>
  <si>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</si>
  <si>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</si>
  <si>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</si>
  <si>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</si>
  <si>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</si>
  <si>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</si>
  <si>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</si>
  <si>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</si>
  <si>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</si>
  <si>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</si>
  <si>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</si>
  <si>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</si>
  <si>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</si>
  <si>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</si>
  <si>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</si>
  <si>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</si>
  <si>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</si>
  <si>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</si>
  <si>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</si>
  <si>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</si>
  <si>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</si>
  <si>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</si>
  <si>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</si>
  <si>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</si>
  <si>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</si>
  <si>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</si>
  <si>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</si>
  <si>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Potraživanja za porez na dodanu vrijednost kod obveznika</t>
  </si>
  <si>
    <t>1.5.4.</t>
  </si>
  <si>
    <t>Uređaji, strojevi i oprema za ostale namjene</t>
  </si>
  <si>
    <t>Prijevozna sredstva (AOP 032+033)</t>
  </si>
  <si>
    <t>Prijevozna sredstva u cestovnom prometu</t>
  </si>
  <si>
    <t>Ostala prijevozna sredstva</t>
  </si>
  <si>
    <t>Knjige u knjižnicama</t>
  </si>
  <si>
    <t>Umjetnička djela (izložena u galerijama, muzejima i slično)</t>
  </si>
  <si>
    <t>Muzejski izlošci i predmeti prirodnih rijetkosti</t>
  </si>
  <si>
    <t>Ostale nespomenute izložbene vrijednosti</t>
  </si>
  <si>
    <t>Višegodišnji nasadi i osnovno stado (AOP 040+041)</t>
  </si>
  <si>
    <t>Višegodišnji nasadi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</si>
  <si>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</si>
  <si>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</si>
  <si>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</si>
  <si>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</si>
  <si>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</si>
  <si>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</si>
  <si>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</si>
  <si>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</si>
  <si>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</si>
  <si>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1.5.1.</t>
  </si>
  <si>
    <t>Ispravljena kontrola da početno stanje sredstava u tekućoj godini mora biti isto stanju na kraju prethodne. Po novome vrijedi samo ako je prethodna godina popunjena. U slučaju da nije, kontrola se zanemaruje.</t>
  </si>
  <si>
    <t>Kod PR-RAS obrasca na godišnjoj razini AOP 135 u koloni prethodne godine (stanje novčanih sredstava na kraju razdoblja) mora biti jednak AOP oznaci 132 u koloni tekuće godine (stanje novčanih sredstava na početku godine) Dozvoljeno odstupanje zbog zaokruživanja je 1. Ova kontrola ne vrijedi u slučaju da je kolona prethodne godine nepopunjena.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</si>
  <si>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</si>
  <si>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</si>
  <si>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</si>
  <si>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</si>
  <si>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</si>
  <si>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</si>
  <si>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</si>
  <si>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</si>
  <si>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</si>
  <si>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</si>
  <si>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</si>
  <si>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</si>
  <si>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</si>
  <si>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</si>
  <si>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</si>
  <si>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</si>
  <si>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</si>
  <si>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</si>
  <si>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</si>
  <si>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</si>
  <si>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</si>
  <si>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</si>
  <si>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</si>
  <si>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</si>
  <si>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</si>
  <si>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</si>
  <si>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</si>
  <si>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</si>
  <si>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</si>
  <si>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</si>
  <si>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</si>
  <si>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</si>
  <si>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</si>
  <si>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Osnovno stado</t>
  </si>
  <si>
    <t>Ulaganja u računalne programe</t>
  </si>
  <si>
    <t>Ostala nematerijalna proizvedena imovina</t>
  </si>
  <si>
    <t>Ispravak vrijednosti proizvedene dugotrajne imovine</t>
  </si>
  <si>
    <t>Plemeniti metali i ostale pohranjene vrijednosti (AOP 049+050)</t>
  </si>
  <si>
    <t>Plemeniti metali i drago kamenje</t>
  </si>
  <si>
    <t>Pohranjene knjige, umjetnička djela i slične vrijednosti</t>
  </si>
  <si>
    <t>Sitni inventar (AOP 052+053-054)</t>
  </si>
  <si>
    <t>Zalihe sitnog inventara</t>
  </si>
  <si>
    <t>Sitni inventar u uporabi</t>
  </si>
  <si>
    <t>Ispravak vrijednosti sitnog inventara</t>
  </si>
  <si>
    <t>Građevinski objekti u pripremi</t>
  </si>
  <si>
    <t>Postrojenja i oprema u pripremi</t>
  </si>
  <si>
    <t>Prijevozna sredstva u pripremi</t>
  </si>
  <si>
    <t>Višegodišnji nasadi i osnovno stado u pripremi (AOP 060+061)</t>
  </si>
  <si>
    <t>Višegodišnji nasadi u pripremi</t>
  </si>
  <si>
    <t>Osnovno stado u pripremi</t>
  </si>
  <si>
    <t>Ostala nematerijalna proizvedena imovina u pripremi</t>
  </si>
  <si>
    <t>Ostala nefinancijska imovina u pripremi</t>
  </si>
  <si>
    <t>Proizvedena kratkotrajna imovina (AOP 065+070+073)</t>
  </si>
  <si>
    <t>Zalihe za preraspodjelu drugima</t>
  </si>
  <si>
    <t>Zalihe materijala za redovne potrebe</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</si>
  <si>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</si>
  <si>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</si>
  <si>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</si>
  <si>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</si>
  <si>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</si>
  <si>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</si>
  <si>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</si>
  <si>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</si>
  <si>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</si>
  <si>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</si>
  <si>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</si>
  <si>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</si>
  <si>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</si>
  <si>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</si>
  <si>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</si>
  <si>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Proizvodnja vanjskih i unutrašnjih guma za vozila; protektiranje vanjskih guma</t>
  </si>
  <si>
    <t>2219</t>
  </si>
  <si>
    <t>2221</t>
  </si>
  <si>
    <t>Proizvodnja ploča, listova, cijevi i profila od plastike</t>
  </si>
  <si>
    <t>2222</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</si>
  <si>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</si>
  <si>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</si>
  <si>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</si>
  <si>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</si>
  <si>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</si>
  <si>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</si>
  <si>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</si>
  <si>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</si>
  <si>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</si>
  <si>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</si>
  <si>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</si>
  <si>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</si>
  <si>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</si>
  <si>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</si>
  <si>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</si>
  <si>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</si>
  <si>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Proizvodnja keramičkih proizvoda za kućanstvo i ukrasnih predmeta</t>
  </si>
  <si>
    <t>2342</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</si>
  <si>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</si>
  <si>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</si>
  <si>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</si>
  <si>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</si>
  <si>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</si>
  <si>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</si>
  <si>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</si>
  <si>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</si>
  <si>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</si>
  <si>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</si>
  <si>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</si>
  <si>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</si>
  <si>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Muć</t>
  </si>
  <si>
    <t>Špišić Bukovica</t>
  </si>
  <si>
    <t>Drnje</t>
  </si>
  <si>
    <t>Mursko Središće</t>
  </si>
  <si>
    <t>Štefanje</t>
  </si>
  <si>
    <t>Dubrava</t>
  </si>
  <si>
    <t>Murter</t>
  </si>
  <si>
    <t>Štitar</t>
  </si>
  <si>
    <t>Dubravica</t>
  </si>
  <si>
    <t>Našice</t>
  </si>
  <si>
    <t>Štrigova</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</si>
  <si>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</si>
  <si>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</si>
  <si>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</si>
  <si>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</si>
  <si>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</si>
  <si>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</si>
  <si>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</si>
  <si>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</si>
  <si>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</si>
  <si>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</si>
  <si>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</si>
  <si>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</si>
  <si>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</si>
  <si>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</si>
  <si>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Reosiguranje</t>
  </si>
  <si>
    <t>6530</t>
  </si>
  <si>
    <t>6611</t>
  </si>
  <si>
    <t>Poslovanje financijskih tržišta</t>
  </si>
  <si>
    <t>6612</t>
  </si>
  <si>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</si>
  <si>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</si>
  <si>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</si>
  <si>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</si>
  <si>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</si>
  <si>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</si>
  <si>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</si>
  <si>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</si>
  <si>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</si>
  <si>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</si>
  <si>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</si>
  <si>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</si>
  <si>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</si>
  <si>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</si>
  <si>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</si>
  <si>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</si>
  <si>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</si>
  <si>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</si>
  <si>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</si>
  <si>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</si>
  <si>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</si>
  <si>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</si>
  <si>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</si>
  <si>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</si>
  <si>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</si>
  <si>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</si>
  <si>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</si>
  <si>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Djelatnosti privatne zaštite</t>
  </si>
  <si>
    <t>8020</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</si>
  <si>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</si>
  <si>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</si>
  <si>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</si>
  <si>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</si>
  <si>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</si>
  <si>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</si>
  <si>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</si>
  <si>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</si>
  <si>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</si>
  <si>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</si>
  <si>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</si>
  <si>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</si>
  <si>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</si>
  <si>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</si>
  <si>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</si>
  <si>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</si>
  <si>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</si>
  <si>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</si>
  <si>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</si>
  <si>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</si>
  <si>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</si>
  <si>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</si>
  <si>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</si>
  <si>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</si>
  <si>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</si>
  <si>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</si>
  <si>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</si>
  <si>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</si>
  <si>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</si>
  <si>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</si>
  <si>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</si>
  <si>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8421</t>
  </si>
  <si>
    <t>8422</t>
  </si>
  <si>
    <t>8423</t>
  </si>
  <si>
    <t>8424</t>
  </si>
  <si>
    <t>Poslovi javnog reda i sigurnosti</t>
  </si>
  <si>
    <t>8425</t>
  </si>
  <si>
    <t>Djelatnosti vatrogasne službe</t>
  </si>
  <si>
    <t>8430</t>
  </si>
  <si>
    <t>Djelatnosti obveznoga socijalnog osiguranja</t>
  </si>
  <si>
    <t>8510</t>
  </si>
  <si>
    <t>8520</t>
  </si>
  <si>
    <t>8531</t>
  </si>
  <si>
    <t>AOP oznaka razdoblja</t>
  </si>
  <si>
    <t>Osobni identifikacijski
broj (OIB)</t>
  </si>
  <si>
    <r>
      <t xml:space="preserve">AOP </t>
    </r>
    <r>
      <rPr>
        <b/>
        <sz val="8"/>
        <color indexed="56"/>
        <rFont val="Arial"/>
        <family val="2"/>
      </rPr>
      <t>oznaka</t>
    </r>
  </si>
  <si>
    <t>Osobni identifikacijski broj (OIB):</t>
  </si>
  <si>
    <t>708</t>
  </si>
  <si>
    <t>&lt;OIB&gt;</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</si>
  <si>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</si>
  <si>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</si>
  <si>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</si>
  <si>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</si>
  <si>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</si>
  <si>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</si>
  <si>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</si>
  <si>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</si>
  <si>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</si>
  <si>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</si>
  <si>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</si>
  <si>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</si>
  <si>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</si>
  <si>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</si>
  <si>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</si>
  <si>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</si>
  <si>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</si>
  <si>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</si>
  <si>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</si>
  <si>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</si>
  <si>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</si>
  <si>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</si>
  <si>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</si>
  <si>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</si>
  <si>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</si>
  <si>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</si>
  <si>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</si>
  <si>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</si>
  <si>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</si>
  <si>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</si>
  <si>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</si>
  <si>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</si>
  <si>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</si>
  <si>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</si>
  <si>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</si>
  <si>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</si>
  <si>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Popravak proizvoda od metala</t>
  </si>
  <si>
    <t>Popravak strojeva</t>
  </si>
  <si>
    <t>3313</t>
  </si>
  <si>
    <t>MALA SUBOTICA</t>
  </si>
  <si>
    <t>MURSKO SREDIŠĆE</t>
  </si>
  <si>
    <t>NEDELIŠĆE</t>
  </si>
  <si>
    <t>BILICE</t>
  </si>
  <si>
    <t>BISKUPIJA</t>
  </si>
  <si>
    <t>FAŽANA</t>
  </si>
  <si>
    <t>PRIBISLAVEC</t>
  </si>
  <si>
    <t>Proizvodnja sječiva</t>
  </si>
  <si>
    <t>Proizvodnja alata</t>
  </si>
  <si>
    <t>Proizvodnja brava i okova</t>
  </si>
  <si>
    <t>Proizvodnja uređaja za dizanje i prenošenje</t>
  </si>
  <si>
    <t>Proizvodnja strojeva za metalurgiju</t>
  </si>
  <si>
    <t>Proizvodnja motornih vozila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</si>
  <si>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</si>
  <si>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t>Prilikom punjenja Excel datoteke direkno iz aplikacije za računovodstvo ili neke druge vanjske aplikacije, čest je slučaj da ta aplikacija koja puni Excel datoteku, otvori datoteku, napuni je podacima i zatvori prije nego se sve automatske sume uspiju izračunati. Takva datoteka će javljati pogrešku prilikom učitavanja. U slučaju da Excel datoteke punite iz svoje aplikacije, obavezno je nakon toga otvorite u Microsoft Excelu, pri tom će se sve formule izračunati u djeliću sekunde, te takvu datoteku ponovo snimite, bez ikakvih dodatnih unosa ili promjena.</t>
  </si>
  <si>
    <t>Proizvodnja madraca</t>
  </si>
  <si>
    <t>Proizvodnja novca</t>
  </si>
  <si>
    <t>Ukupni priljevi na novčane račune i blagajne</t>
  </si>
  <si>
    <t>11-potražno</t>
  </si>
  <si>
    <t>Ukupni odljevi s novčanih računa i blagajni</t>
  </si>
  <si>
    <t>PRIHODI</t>
  </si>
  <si>
    <t>Ostvareno tekuće razdoblje</t>
  </si>
  <si>
    <t>RASHODI</t>
  </si>
  <si>
    <t>KOLONA3</t>
  </si>
  <si>
    <t>KOLONA4</t>
  </si>
  <si>
    <t>OPCPOD</t>
  </si>
  <si>
    <t>DATUM</t>
  </si>
  <si>
    <t>STO_JE_UNUTRA</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</si>
  <si>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</si>
  <si>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</si>
  <si>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</si>
  <si>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</si>
  <si>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</si>
  <si>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</si>
  <si>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</si>
  <si>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</si>
  <si>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</si>
  <si>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</si>
  <si>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</si>
  <si>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</si>
  <si>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</si>
  <si>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</si>
  <si>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</si>
  <si>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</si>
  <si>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</si>
  <si>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</si>
  <si>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</si>
  <si>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</si>
  <si>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</si>
  <si>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</si>
  <si>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</si>
  <si>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</si>
  <si>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</si>
  <si>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</si>
  <si>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</si>
  <si>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</si>
  <si>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</si>
  <si>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</si>
  <si>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</si>
  <si>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</si>
  <si>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</si>
  <si>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 xml:space="preserve">Proizvodnja ostale odjeće i pribora za odjeću </t>
  </si>
  <si>
    <t>1420</t>
  </si>
  <si>
    <t>Proizvodnja proizvoda od krzna</t>
  </si>
  <si>
    <t>1431</t>
  </si>
  <si>
    <t>1439</t>
  </si>
  <si>
    <t>Proizvodnja ostale pletene i kukičane odjeće</t>
  </si>
  <si>
    <t>1511</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</si>
  <si>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</si>
  <si>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</si>
  <si>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</si>
  <si>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</si>
  <si>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</si>
  <si>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</si>
  <si>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</si>
  <si>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</si>
  <si>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</si>
  <si>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</si>
  <si>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</si>
  <si>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</si>
  <si>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</si>
  <si>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</si>
  <si>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</si>
  <si>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</si>
  <si>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</si>
  <si>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</si>
  <si>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</si>
  <si>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</si>
  <si>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</si>
  <si>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</si>
  <si>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</si>
  <si>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</si>
  <si>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</si>
  <si>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</si>
  <si>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</si>
  <si>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</si>
  <si>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</si>
  <si>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</si>
  <si>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</si>
  <si>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</si>
  <si>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</si>
  <si>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</si>
  <si>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</si>
  <si>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</si>
  <si>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</si>
  <si>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</si>
  <si>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</si>
  <si>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</si>
  <si>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</si>
  <si>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</si>
  <si>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</si>
  <si>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</si>
  <si>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</si>
  <si>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</si>
  <si>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</si>
  <si>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</si>
  <si>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</si>
  <si>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</si>
  <si>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</si>
  <si>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</si>
  <si>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</si>
  <si>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1.5.2.</t>
  </si>
  <si>
    <t>Dean Zahtila</t>
  </si>
  <si>
    <t>Nada Išin</t>
  </si>
  <si>
    <t>052 858157</t>
  </si>
  <si>
    <t>052858156</t>
  </si>
  <si>
    <t>info@labin.org</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</si>
  <si>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</si>
  <si>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</si>
  <si>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</si>
  <si>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</si>
  <si>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</si>
  <si>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</si>
  <si>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</si>
  <si>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</si>
  <si>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</si>
  <si>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</si>
  <si>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</si>
  <si>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</si>
  <si>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</si>
  <si>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</si>
  <si>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</si>
  <si>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</si>
  <si>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</si>
  <si>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</si>
  <si>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</si>
  <si>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</si>
  <si>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</si>
  <si>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</si>
  <si>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</si>
  <si>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</si>
  <si>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</si>
  <si>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</si>
  <si>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</si>
  <si>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</si>
  <si>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</si>
  <si>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</si>
  <si>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</si>
  <si>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</si>
  <si>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</si>
  <si>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</si>
  <si>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</si>
  <si>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</si>
  <si>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</si>
  <si>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</si>
  <si>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</si>
  <si>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</si>
  <si>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</si>
  <si>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</si>
  <si>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</si>
  <si>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</si>
  <si>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</si>
  <si>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</si>
  <si>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</si>
  <si>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VODICE</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</si>
  <si>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</si>
  <si>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</si>
  <si>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</si>
  <si>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</si>
  <si>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</si>
  <si>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</si>
  <si>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</si>
  <si>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</si>
  <si>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</si>
  <si>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</si>
  <si>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</si>
  <si>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</si>
  <si>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</si>
  <si>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</si>
  <si>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</si>
  <si>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</si>
  <si>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KOLAN</t>
  </si>
  <si>
    <t>SUPETAR</t>
  </si>
  <si>
    <t>SUTIVAN</t>
  </si>
  <si>
    <t>ŠESTANOVAC</t>
  </si>
  <si>
    <t>ŠOLTA</t>
  </si>
  <si>
    <t>TRILJ</t>
  </si>
  <si>
    <t>TROGIR</t>
  </si>
  <si>
    <r>
      <t>AOP ozn. razdoblja</t>
    </r>
    <r>
      <rPr>
        <b/>
        <sz val="10"/>
        <color indexed="56"/>
        <rFont val="Arial CE"/>
        <family val="2"/>
      </rPr>
      <t>:</t>
    </r>
  </si>
  <si>
    <t>AOP oznake 128 i 129 u PR-RAS obrascu, ne mogu biti istovremeno popunjene (obveznik može iz prethodnih razdoblja imati ili preneseni višak ili preneseni manjak - ne oboje istovremeno). Ova kontrola vrijedi za obje kolone podataka.</t>
  </si>
  <si>
    <t>Upozorenje na broj zaposlenih. Ova kontrola upozorava na neuobičajeno velik broj zaposlenih kod neprofitnih organizacija (veći od 1000). U slučaju da je broj zaposlenih stvarno veći od 1.000 ovu kontrolu zanemarite (stranke i sindikati unose samo broj zaposlenih u poslovnom subjektu, ne broj članova stranke ili sindikata).</t>
  </si>
  <si>
    <t>Proizvodnja homogeniziranih prehrambenih pripravaka i dijetetske hrane</t>
  </si>
  <si>
    <t>1089</t>
  </si>
  <si>
    <t xml:space="preserve">Proizvodnja ostalih prehrambenih proizvoda, d. n. </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</si>
  <si>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</si>
  <si>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</si>
  <si>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</si>
  <si>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</si>
  <si>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</si>
  <si>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</si>
  <si>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</si>
  <si>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</si>
  <si>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</si>
  <si>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</si>
  <si>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</si>
  <si>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 xml:space="preserve">VIŠAK PRIHODA (AOP 001-125) </t>
  </si>
  <si>
    <t>MANJAK PRIHODA (AOP 125-001)</t>
  </si>
  <si>
    <t>Manjak prihoda – preneseni</t>
  </si>
  <si>
    <t>Višak prihoda raspoloživ u sljedećem razdoblju (AOP 126+128-127-129)</t>
  </si>
  <si>
    <t>Manjak prihoda za pokriće u sljedećem razdoblju (AOP 127+129-126-128)</t>
  </si>
  <si>
    <t>Stanje novčanih sredstava na kraju razdoblja (AOP 132+133-134)</t>
  </si>
  <si>
    <t>Prosječan broj radnika na osnovi stanja krajem izvještajnog razdoblja (cijeli broj)</t>
  </si>
  <si>
    <t>Prosječan broj radnika na osnovi sati rada (cijeli broj)</t>
  </si>
  <si>
    <t>VRIJEDNOST OSTVARENIH INVESTICIJA U NOVU DUGOTRAJNU IMOVINU</t>
  </si>
  <si>
    <t>Ostvarena vrijednost</t>
  </si>
  <si>
    <t>Indeks
(5/4)</t>
  </si>
  <si>
    <t>u istom razdoblju prethodne godine</t>
  </si>
  <si>
    <t>u izvještajnom razdoblju</t>
  </si>
  <si>
    <t>Višegodišnji nasadi i osnovno stado u pripremi</t>
  </si>
  <si>
    <t>Stanje na kraju izvještajnog razdoblja</t>
  </si>
  <si>
    <t>Stanje zaliha</t>
  </si>
  <si>
    <t>Kontrolni zbroj (AOP 136 do 144)</t>
  </si>
  <si>
    <t>Adresa e-pošte obveznika:</t>
  </si>
  <si>
    <t>Proizvodnja makarona, njoka, kuskusa i slične tjestenine</t>
  </si>
  <si>
    <t>1081</t>
  </si>
  <si>
    <t>1082</t>
  </si>
  <si>
    <t>Proizvodnja kakao, čokoladnih i bombonskih proizvoda</t>
  </si>
  <si>
    <t>1083</t>
  </si>
  <si>
    <t>1084</t>
  </si>
  <si>
    <t>Proizvodnja začina i drugih dodataka hrani</t>
  </si>
  <si>
    <t>1085</t>
  </si>
  <si>
    <t>Proizvodnja gotove hrane i jela</t>
  </si>
  <si>
    <t>1086</t>
  </si>
  <si>
    <t>Ispravljena kontrola upozorenja na broj zaposlenih (da je veći od 1000 kada to i nije).</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</si>
  <si>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</si>
  <si>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</si>
  <si>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</si>
  <si>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</si>
  <si>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</si>
  <si>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</si>
  <si>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</si>
  <si>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</si>
  <si>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</si>
  <si>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</si>
  <si>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</si>
  <si>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</si>
  <si>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</si>
  <si>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</si>
  <si>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</si>
  <si>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</si>
  <si>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</si>
  <si>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</si>
  <si>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</si>
  <si>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</si>
  <si>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</si>
  <si>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</si>
  <si>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</si>
  <si>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</si>
  <si>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</si>
  <si>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Ispravljena referentna stranica (u ranijim verzijama je aplikacija na referentnu stranicu upisivala AOP oznaku i vrijednosti za AOP oznaku 002, a opis je bio za AOP 174, ispravljeno da se svi podaci odnose na AOP 174. Ova pogreška ne uzrokuje potrebu za ponovom predajom obrasca u novoj verziji, ako ste popunili obrazac po verziji 1.5.1.), ali može unijeti zabunu kod korisnika zašto se ti podaci ne prenose. Zbog ovoga nije potrebno ponovo popunjavati noviju verziju Excel datoteke, ako ste popunili staru, osim ako to želite učiniti zbog vlastite sigurnosti.</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</si>
  <si>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</si>
  <si>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</si>
  <si>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</si>
  <si>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</si>
  <si>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</si>
  <si>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</si>
  <si>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</si>
  <si>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</si>
  <si>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</si>
  <si>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</si>
  <si>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</si>
  <si>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</si>
  <si>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</si>
  <si>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</si>
  <si>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</si>
  <si>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</si>
  <si>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</si>
  <si>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</si>
  <si>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</si>
  <si>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</si>
  <si>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</si>
  <si>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</si>
  <si>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</si>
  <si>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</si>
  <si>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</si>
  <si>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</si>
  <si>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</si>
  <si>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</si>
  <si>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</si>
  <si>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</si>
  <si>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</si>
  <si>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</si>
  <si>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</si>
  <si>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</si>
  <si>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</si>
  <si>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</si>
  <si>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</si>
  <si>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</si>
  <si>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</si>
  <si>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</si>
  <si>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</si>
  <si>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</si>
  <si>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</si>
  <si>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</si>
  <si>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</si>
  <si>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</si>
  <si>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</si>
  <si>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</si>
  <si>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</si>
  <si>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</si>
  <si>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</si>
  <si>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</si>
  <si>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</si>
  <si>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</si>
  <si>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</si>
  <si>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</si>
  <si>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</si>
  <si>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</si>
  <si>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</si>
  <si>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</si>
  <si>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</si>
  <si>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</si>
  <si>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</si>
  <si>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</si>
  <si>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</si>
  <si>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</si>
  <si>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</si>
  <si>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</si>
  <si>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</si>
  <si>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</si>
  <si>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</si>
  <si>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</si>
  <si>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</si>
  <si>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Djelatnosti organizatora putovanja (turoperatora)</t>
  </si>
  <si>
    <t>7990</t>
  </si>
  <si>
    <t>Ostale rezervacijske usluge i djelatnosti povezane s njima</t>
  </si>
  <si>
    <t>8010</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</si>
  <si>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</si>
  <si>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</si>
  <si>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</si>
  <si>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</si>
  <si>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</si>
  <si>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</si>
  <si>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</si>
  <si>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</si>
  <si>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</si>
  <si>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</si>
  <si>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</si>
  <si>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</si>
  <si>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</si>
  <si>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</si>
  <si>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</si>
  <si>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</si>
  <si>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</si>
  <si>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</si>
  <si>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</si>
  <si>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</si>
  <si>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</si>
  <si>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</si>
  <si>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</si>
  <si>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Umjetnička, literarna i znanstvena djela</t>
  </si>
  <si>
    <t>Plemeniti metali i ostale pohranjene vrijednosti (AOP 048)</t>
  </si>
  <si>
    <t>Depoziti, jamčevni polozi i potraživanja od radnika te za više plaćene poreze i ostalo (AOP 084+087+088+089+095)</t>
  </si>
  <si>
    <t>Potraživanja od radnika</t>
  </si>
  <si>
    <t>Potraživanje za više plaćenje poreze</t>
  </si>
  <si>
    <t>Zajmovi (AOP 101+102+103-104)</t>
  </si>
  <si>
    <t>Zajmovi pravnim osobama koji obavljaju poduzetničku djelatnost</t>
  </si>
  <si>
    <t>OBVEZE I VLASTITI IZVORI (AOP 146+195)</t>
  </si>
  <si>
    <t xml:space="preserve">Obveze (AOP 147+174+182+190) </t>
  </si>
  <si>
    <t>Obveze za rashode (AOP 148+156+164+168+169+170)</t>
  </si>
  <si>
    <t>Obveze za plaće u naravi – neto</t>
  </si>
  <si>
    <t>Ostale obveze za radnike</t>
  </si>
  <si>
    <t>Naknade troškova radnicima</t>
  </si>
  <si>
    <t>Naknade članovima u predstavničkim i izvršnim tijelima, povjerenstavima i slično</t>
  </si>
  <si>
    <t>Naknade volonterima</t>
  </si>
  <si>
    <t>Naknade ostalim osobama izvan radnog odnosa</t>
  </si>
  <si>
    <t>Obveze za kazne i naknade šteta</t>
  </si>
  <si>
    <t>Obveze za vrijednosne papire (AOP 175+178-181)</t>
  </si>
  <si>
    <t>Obveze za čekove (AOP 176+177)</t>
  </si>
  <si>
    <t>Obveze za mjenice (AOP 179+180)</t>
  </si>
  <si>
    <t>Obveze za kredite i zajmove (AOP 183+186-189)</t>
  </si>
  <si>
    <t>Obveze za kredite banaka i ostalih kreditora (AOP 184+185)</t>
  </si>
  <si>
    <t>Obveze za kredite u zemlji</t>
  </si>
  <si>
    <t>Obveze za robne i ostale zajmove (AOP 187+188)</t>
  </si>
  <si>
    <t>Odgođeno plaćanje rashoda i prihodi budućih razdoblja (AOP 191+192)</t>
  </si>
  <si>
    <t>Uzgoj usjeva za pripremanje napitaka</t>
  </si>
  <si>
    <t>0128</t>
  </si>
  <si>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</si>
  <si>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</si>
  <si>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</si>
  <si>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</si>
  <si>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</si>
  <si>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</si>
  <si>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</si>
  <si>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</si>
  <si>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</si>
  <si>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</si>
  <si>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</si>
  <si>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</si>
  <si>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</si>
  <si>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</si>
  <si>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</si>
  <si>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</si>
  <si>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</si>
  <si>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</si>
  <si>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</si>
  <si>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</si>
  <si>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</si>
  <si>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BILJE</t>
  </si>
  <si>
    <t>BIZOVAC</t>
  </si>
  <si>
    <t>2010-12</t>
  </si>
  <si>
    <t>za razdoblje 1. siječnja do 31. prosinca 2010.</t>
  </si>
  <si>
    <t>Dodano razdoblje 2010-12.</t>
  </si>
  <si>
    <t>2.0.3.</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</si>
  <si>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</si>
  <si>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</si>
  <si>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</si>
  <si>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</si>
  <si>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</si>
  <si>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</si>
  <si>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</si>
  <si>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</si>
  <si>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</si>
  <si>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</si>
  <si>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</si>
  <si>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</si>
  <si>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</si>
  <si>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</si>
  <si>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</si>
  <si>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</si>
  <si>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</si>
  <si>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</si>
  <si>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</si>
  <si>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</si>
  <si>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</si>
  <si>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</si>
  <si>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</si>
  <si>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</si>
  <si>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</si>
  <si>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</si>
  <si>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</si>
  <si>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</si>
  <si>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</si>
  <si>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</si>
  <si>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</si>
  <si>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</si>
  <si>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</si>
  <si>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</si>
  <si>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</si>
  <si>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</si>
  <si>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</si>
  <si>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</si>
  <si>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</si>
  <si>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</si>
  <si>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</si>
  <si>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</si>
  <si>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</si>
  <si>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</si>
  <si>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</si>
  <si>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</si>
  <si>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</si>
  <si>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</si>
  <si>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</si>
  <si>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</si>
  <si>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</si>
  <si>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</si>
  <si>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</si>
  <si>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</si>
  <si>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</si>
  <si>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</si>
  <si>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</si>
  <si>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</si>
  <si>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</si>
  <si>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</si>
  <si>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</si>
  <si>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</si>
  <si>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</si>
  <si>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</si>
  <si>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</si>
  <si>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</si>
  <si>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</si>
  <si>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</si>
  <si>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</si>
  <si>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</si>
  <si>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</si>
  <si>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</si>
  <si>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</si>
  <si>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</si>
  <si>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</si>
  <si>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</si>
  <si>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</si>
  <si>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1412</t>
  </si>
  <si>
    <t xml:space="preserve">Proizvodnja radne odjeće </t>
  </si>
  <si>
    <t>1413</t>
  </si>
  <si>
    <t>Proizvodnja ostale vanjske odjeće</t>
  </si>
  <si>
    <t>1414</t>
  </si>
  <si>
    <t>1419</t>
  </si>
  <si>
    <t xml:space="preserve">PRIHODI (AOP 002+005+008+011+024+032) </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</si>
  <si>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</si>
  <si>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</si>
  <si>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</si>
  <si>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</si>
  <si>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</si>
  <si>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Prihodi od nefinancijske imovine (AOP 022+023)</t>
  </si>
  <si>
    <t>Prihodi od donacija (AOP 025+028 do 031)</t>
  </si>
  <si>
    <t>Prihodi od donacija iz proračuna (AOP 026+027)</t>
  </si>
  <si>
    <t xml:space="preserve">Prihodi od inozemnih vlada i međunarodnih organizacija </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</si>
  <si>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</si>
  <si>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</si>
  <si>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</si>
  <si>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</si>
  <si>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</si>
  <si>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</si>
  <si>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</si>
  <si>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RASHODI (AOP 042+052+093+094+105+110)</t>
  </si>
  <si>
    <t>Rashodi za radnike (AOP 043+048+049)</t>
  </si>
  <si>
    <t xml:space="preserve">Plaće (AOP 044 do 047) </t>
  </si>
  <si>
    <t xml:space="preserve">Ostali rashodi za radnike </t>
  </si>
  <si>
    <t>Doprinosi na plaće (AOP 050+051)</t>
  </si>
  <si>
    <t>Materijalni rashodi (AOP 053+057+062+067+072+082+087)</t>
  </si>
  <si>
    <t>Naknade troškova radnicima (AOP 054 do 056)</t>
  </si>
  <si>
    <t>Stručno usavršavanje radnika</t>
  </si>
  <si>
    <t>Naknade članovima u predstavničkim i izvršnim tijelima, povjerenstvima i slično (AOP 058 do 061)</t>
  </si>
  <si>
    <t xml:space="preserve">Naknade za obavljanje aktivnosti </t>
  </si>
  <si>
    <t>Naknade troškova službenih putovanja</t>
  </si>
  <si>
    <t>Naknade ostalih troškova</t>
  </si>
  <si>
    <t xml:space="preserve">Ostale naknade </t>
  </si>
  <si>
    <t>Naknade volonterima (AOP 063 do 066)</t>
  </si>
  <si>
    <t>Naknade za obavljanje djelatnosti</t>
  </si>
  <si>
    <t>Naknade ostalim osobama izvan radnog odnosa (AOP 068 do 071)</t>
  </si>
  <si>
    <t>Ostale naknade</t>
  </si>
  <si>
    <t>Rashodi za usluge (AOP 073 do 081)</t>
  </si>
  <si>
    <t xml:space="preserve">Rashodi za materijal i energiju (AOP 083 do 086) </t>
  </si>
  <si>
    <t>Sitan inventar i auto gume</t>
  </si>
  <si>
    <t>Ostali nespomenuti materijalni rashodi (AOP 088 do 092)</t>
  </si>
  <si>
    <t>Kotizacije</t>
  </si>
  <si>
    <t xml:space="preserve">Ostali nespomenuti materijalni rashodi </t>
  </si>
  <si>
    <t xml:space="preserve">Rashodi amortizacije </t>
  </si>
  <si>
    <t xml:space="preserve">Financijski rashodi (AOP 095+096+100) </t>
  </si>
  <si>
    <t xml:space="preserve">Kamate za izdane vrijednosne papire </t>
  </si>
  <si>
    <t>Stipendije</t>
  </si>
  <si>
    <t xml:space="preserve">Kapitalne donacije </t>
  </si>
  <si>
    <t>Ostali rashodi (AOP 111+116)</t>
  </si>
  <si>
    <r>
      <t xml:space="preserve">Sve financijske podatke unosite u listove PRAS i BIL, ostali listovi su kontrole i šifrarnici koje molimo da proučite. Ovaj Excel dokument predviđen je za automatsku računalnu obradu, ni u kojem slučaju nemojte stvarati nove radne listove, mijenjati nazive postojećih listova ili brisati radne listove. Knjigovodstveni servisi koji predaju obrasce za više obveznika mogu u jedan Excel dokument unijeti podatke za samo jednog obveznika, za svakog novog morate imati novu Excel datoteku pod drugim imenom. Ne radite kopije listova PRAS i BIL pod drugim imenom, </t>
    </r>
    <r>
      <rPr>
        <b/>
        <sz val="10"/>
        <color indexed="56"/>
        <rFont val="Arial"/>
        <family val="2"/>
      </rPr>
      <t>ne radite linkove</t>
    </r>
    <r>
      <rPr>
        <sz val="10"/>
        <color indexed="56"/>
        <rFont val="Arial"/>
        <family val="2"/>
      </rPr>
      <t xml:space="preserve"> na neke druge dokumente jer je takav obrazac nije moguće automatski obraditi. Nastojte ne poremetiti dokument u cjelini već samo unijeti potrebne podatke.</t>
    </r>
  </si>
  <si>
    <r>
      <t xml:space="preserve">U polja </t>
    </r>
    <r>
      <rPr>
        <b/>
        <sz val="10"/>
        <color indexed="56"/>
        <rFont val="Arial"/>
        <family val="2"/>
      </rPr>
      <t>djelatnost, županija i općina</t>
    </r>
    <r>
      <rPr>
        <sz val="10"/>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 Djelatnosti se unose prema NKD2007 (četveroznamenkasta oznaka razreda djelatnosti).</t>
    </r>
  </si>
  <si>
    <r>
      <t xml:space="preserve">Knjigovodstveni servisi i ostali koji Excel datoteku </t>
    </r>
    <r>
      <rPr>
        <b/>
        <sz val="10"/>
        <color indexed="56"/>
        <rFont val="Arial"/>
        <family val="2"/>
      </rPr>
      <t xml:space="preserve">pune programski, iz neke računovodstvene aplikacije </t>
    </r>
    <r>
      <rPr>
        <sz val="10"/>
        <color indexed="56"/>
        <rFont val="Arial"/>
        <family val="2"/>
      </rPr>
      <t>često se žale da je s Excel datotekom sve u redu, a ne mogu je predati ili ju je nemoguće učitati. Preporučeno je takvu programski popunjenu datoteku otvoriti u Excel-u i još jednom snimiti kroz Excel (ili OpenOffice) i to u formatu Excel 97-2003. Vanjske aplikacije "otvore" Excel datoteku, napune je podacima i zatvore prije nego se sve sume unutar datoteke stignu izračunati. Nakon otvaranja takve datoteke u Excel-u, svi izračuni "odrade" se u djeliču sekunde i na ekranu sve izgleda u redu, ali ako se prilikom zatvaranja Excel datoteke ne snime promjene, ona će iznutra i dalje biti neizračunata i neupotrebljiva za učitavanje.</t>
    </r>
  </si>
  <si>
    <t xml:space="preserve">Zatezne kamate </t>
  </si>
  <si>
    <t>Ostali nespomenuti financijski rashodi</t>
  </si>
  <si>
    <t>Donacije (AOP 106+109)</t>
  </si>
  <si>
    <t>Tekuće donacije (AOP 107+108)</t>
  </si>
  <si>
    <t>4511</t>
  </si>
  <si>
    <t>Tekuće donacije</t>
  </si>
  <si>
    <t>4611</t>
  </si>
  <si>
    <t>Naknade šteta pravnim i fizičkim osobama</t>
  </si>
  <si>
    <t>4612</t>
  </si>
  <si>
    <t>Penali, ležarine i drugo</t>
  </si>
  <si>
    <t>4613</t>
  </si>
  <si>
    <t>4614</t>
  </si>
  <si>
    <t>Ugovorene kazne i ostale naknade šteta</t>
  </si>
  <si>
    <t>4621</t>
  </si>
  <si>
    <t>Neotpisana vrijednost i drugi rashodi otuđene i rashodovane dugotrajne imovine</t>
  </si>
  <si>
    <t>4622</t>
  </si>
  <si>
    <t>Otpisana potraživanja</t>
  </si>
  <si>
    <t>4623</t>
  </si>
  <si>
    <t xml:space="preserve">Ostali nespomenuti rashodi </t>
  </si>
  <si>
    <t>Povećanje zaliha proizvodnje i gotovih proizvoda (AOP 122-121)</t>
  </si>
  <si>
    <t xml:space="preserve">Smanjenje zaliha proizvodnje i gotovih proizvoda (AOP 121-122) </t>
  </si>
  <si>
    <t>5221</t>
  </si>
  <si>
    <t>Višak prihoda – preneseni</t>
  </si>
  <si>
    <t>5222</t>
  </si>
  <si>
    <t>Stanje novčanih sredstava na početku godine</t>
  </si>
  <si>
    <t>11-dugovno</t>
  </si>
  <si>
    <t>1.5.3.</t>
  </si>
  <si>
    <t>Dodatan ispravak kontrole vezane uz iznimno nepopunjavanje kolone prethodne godine u PR-RAS obrascu (kontrolne ne uspoređuju niti jednu poziciju Bilance s PR-RAS-om na razini kolone prethodne godine ako kolona prethodne godine u PR-RAS obrascu nije popunjena..</t>
  </si>
  <si>
    <t>Referentna stranica</t>
  </si>
  <si>
    <t>TRIBUNJ</t>
  </si>
  <si>
    <t>ŠTITAR</t>
  </si>
  <si>
    <t>VRSI</t>
  </si>
  <si>
    <t>TAR-VABRIGA</t>
  </si>
  <si>
    <t>Proizvodnja piva</t>
  </si>
  <si>
    <t>Proizvodnja slada</t>
  </si>
  <si>
    <t>1.0.1.</t>
  </si>
  <si>
    <t>Ispravljen krivi izračun kontrolnog broja kod verzije 1.0.0.</t>
  </si>
  <si>
    <t>Dovršavanje tekstila</t>
  </si>
  <si>
    <t>Proizvodnja pletenih i kukičanih tkanina</t>
  </si>
  <si>
    <t>Popravak elektroničke i optičke opreme</t>
  </si>
  <si>
    <t>3314</t>
  </si>
  <si>
    <t>Popravak električne opreme</t>
  </si>
  <si>
    <t>3315</t>
  </si>
  <si>
    <t>Popravak i održavanje brodova i čamaca</t>
  </si>
  <si>
    <t>3316</t>
  </si>
  <si>
    <t>Popravak i održavanje zrakoplova i svemirskih letjelica</t>
  </si>
  <si>
    <t>3317</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</si>
  <si>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</si>
  <si>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</si>
  <si>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</si>
  <si>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</si>
  <si>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</si>
  <si>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</si>
  <si>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</si>
  <si>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</si>
  <si>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</si>
  <si>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</si>
  <si>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</si>
  <si>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</si>
  <si>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</si>
  <si>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</si>
  <si>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</si>
  <si>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</si>
  <si>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</si>
  <si>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</si>
  <si>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</si>
  <si>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</si>
  <si>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</si>
  <si>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</si>
  <si>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</si>
  <si>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</si>
  <si>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</si>
  <si>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</si>
  <si>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</si>
  <si>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</si>
  <si>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</si>
  <si>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Proizvodnja pletenih i kukičanih čarapa</t>
  </si>
  <si>
    <t>Proizvodnja kožne odjeće</t>
  </si>
  <si>
    <t>Proizvodnja rublja</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</si>
  <si>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</si>
  <si>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Opće srednje obrazovanje</t>
  </si>
  <si>
    <t>8532</t>
  </si>
  <si>
    <t>Ostali financijski rashodi (AOP 101 do 104)</t>
  </si>
  <si>
    <t>Žiro račun:</t>
  </si>
  <si>
    <t>Zakonski predstavnik</t>
  </si>
  <si>
    <t>Telefon za kontakt:</t>
  </si>
  <si>
    <t>Telefax:</t>
  </si>
  <si>
    <t>Adresa e pošte:</t>
  </si>
  <si>
    <t>Osoba za kontaktiranje</t>
  </si>
  <si>
    <t>1.0.0.</t>
  </si>
  <si>
    <t>Novi obrazac, prikuplja se prvi puta za razdoblje 2008-06.</t>
  </si>
  <si>
    <t>Proizvodnja oružja i streljiva</t>
  </si>
  <si>
    <t>2550</t>
  </si>
  <si>
    <t>2011-12</t>
  </si>
  <si>
    <t>za razdoblje 1. siječnja do 31. prosinca 2011.</t>
  </si>
  <si>
    <t>Proizvodnja strojeva za plastiku i gumu</t>
  </si>
  <si>
    <t>2899</t>
  </si>
  <si>
    <t>Proizvodnja ostalih strojeva za posebne namjene, d. n.</t>
  </si>
  <si>
    <t>2910</t>
  </si>
  <si>
    <t>2920</t>
  </si>
  <si>
    <t>Proizvodnja karoserija za motorna vozila, prikolica i poluprikolica</t>
  </si>
  <si>
    <t>2931</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</si>
  <si>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</si>
  <si>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</si>
  <si>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</si>
  <si>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</si>
  <si>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</si>
  <si>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</si>
  <si>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</si>
  <si>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</si>
  <si>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</si>
  <si>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</si>
  <si>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</si>
  <si>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</si>
  <si>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</si>
  <si>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</si>
  <si>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</si>
  <si>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</si>
  <si>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</si>
  <si>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</si>
  <si>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</si>
  <si>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</si>
  <si>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</si>
  <si>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</si>
  <si>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</si>
  <si>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</si>
  <si>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</si>
  <si>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</si>
  <si>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</si>
  <si>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</si>
  <si>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</si>
  <si>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</si>
  <si>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</si>
  <si>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</si>
  <si>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</si>
  <si>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</si>
  <si>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</si>
  <si>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</si>
  <si>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</si>
  <si>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</si>
  <si>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</si>
  <si>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</si>
  <si>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</si>
  <si>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</si>
  <si>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</si>
  <si>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</si>
  <si>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</si>
  <si>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</si>
  <si>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</si>
  <si>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</si>
  <si>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</si>
  <si>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</si>
  <si>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</si>
  <si>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</si>
  <si>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</si>
  <si>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</si>
  <si>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</si>
  <si>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</si>
  <si>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</si>
  <si>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</si>
  <si>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</si>
  <si>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</si>
  <si>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</si>
  <si>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Proizvodnja motora i turbina, osim motora za zrakoplove i motorna vozila</t>
  </si>
  <si>
    <t>OIB:</t>
  </si>
  <si>
    <t>RNO</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</si>
  <si>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</si>
  <si>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</si>
  <si>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</si>
  <si>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</si>
  <si>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</si>
  <si>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</si>
  <si>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</si>
  <si>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</si>
  <si>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</si>
  <si>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</si>
  <si>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</si>
  <si>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</si>
  <si>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</si>
  <si>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</si>
  <si>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</si>
  <si>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</si>
  <si>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</si>
  <si>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</si>
  <si>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</si>
  <si>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2.0.4.</t>
  </si>
  <si>
    <t>Dodano razdoblje 2011-12.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</si>
  <si>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</si>
  <si>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</si>
  <si>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</si>
  <si>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</si>
  <si>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</si>
  <si>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</si>
  <si>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</si>
  <si>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</si>
  <si>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</si>
  <si>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</si>
  <si>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</si>
  <si>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</si>
  <si>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</si>
  <si>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</si>
  <si>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</si>
  <si>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</si>
  <si>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</si>
  <si>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</si>
  <si>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</si>
  <si>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</si>
  <si>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</si>
  <si>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</si>
  <si>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</si>
  <si>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</si>
  <si>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</si>
  <si>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Stanje kontrola:</t>
  </si>
  <si>
    <t>ZAGREB (ZAGREBAČKA ŽUPANIJA)</t>
  </si>
  <si>
    <t>Nematerijalna imovina (AOP 009 do 016)</t>
  </si>
  <si>
    <t>Materijalna imovina – prirodna bogatstva (AOP 005 do 007)</t>
  </si>
  <si>
    <t>Građevinski objekti (AOP 020 do 022)</t>
  </si>
  <si>
    <t>Postrojenja i oprema (AOP 024 do 030)</t>
  </si>
  <si>
    <t>Knjige, umjetnička djela i ostale izložbene vrijednosti (AOP 035 do 038)</t>
  </si>
  <si>
    <t>Nematerijalna proizvedena imovina (AOP 043 do 045)</t>
  </si>
  <si>
    <t>Nefinancijska imovina u pripremi (AOP 056 do 059+062+063)</t>
  </si>
  <si>
    <t>Zalihe za obavljanje djelatnosti (AOP 066 do 069)</t>
  </si>
  <si>
    <t>Novac u banci (AOP 077 do 079)</t>
  </si>
  <si>
    <t>Vanjski poslovi</t>
  </si>
  <si>
    <t>Poslovi obrane</t>
  </si>
  <si>
    <t>Sudske i pravosudne djelatnosti</t>
  </si>
  <si>
    <t>Predškolsko obrazovanje</t>
  </si>
  <si>
    <t>Osnovno obrazovanje</t>
  </si>
  <si>
    <t>Veterinarske djelatnosti</t>
  </si>
  <si>
    <r>
      <t xml:space="preserve">Vrijednosti za sve AOP oznake se unose iz vašeg predloška osim vrijednosti AOP oznaka sumarnih AOP-a koji se izračunavaju automatski prema zadanim formulama u obrascu </t>
    </r>
    <r>
      <rPr>
        <sz val="10"/>
        <color indexed="56"/>
        <rFont val="Arial"/>
        <family val="2"/>
      </rPr>
      <t>(polja koja se automatski sumiraju i popunjavaju označena su blijelom bojom, a polja koja se unose označena su sivom bojom).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</si>
  <si>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Trgovina na veliko tekstilom</t>
  </si>
  <si>
    <t>Trgovina na veliko parfemima i kozmetikom</t>
  </si>
  <si>
    <t>Matični broj</t>
  </si>
  <si>
    <t>Naziv obveznika</t>
  </si>
  <si>
    <t>Broj pošte</t>
  </si>
  <si>
    <t>Mjesto, ulica i kućni broj</t>
  </si>
  <si>
    <t>Šifra djelatnosti</t>
  </si>
  <si>
    <t>Šifra županije</t>
  </si>
  <si>
    <t>Šifra općine</t>
  </si>
  <si>
    <t>Kontrolni broj obrasca</t>
  </si>
  <si>
    <t>Telefon</t>
  </si>
  <si>
    <t>Telefaks</t>
  </si>
  <si>
    <t>Adresa e-pošte</t>
  </si>
  <si>
    <t>RNO:</t>
  </si>
  <si>
    <t>1.0.2.</t>
  </si>
  <si>
    <t>Dodana je nova kontrola - da AOP oznake 128 i 129 ne mogu biti istovremeno različite od nule (obveznik može imati ili preneseni višak - ili preneseni manjak iz prethodnog razdoblja), tj. barem jedan od njih mora biti nula.</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</si>
  <si>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</si>
  <si>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</si>
  <si>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</si>
  <si>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</si>
  <si>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</si>
  <si>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</si>
  <si>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</si>
  <si>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</si>
  <si>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</si>
  <si>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</si>
  <si>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</si>
  <si>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</si>
  <si>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</si>
  <si>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</si>
  <si>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</si>
  <si>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</si>
  <si>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</si>
  <si>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</si>
  <si>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</si>
  <si>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</si>
  <si>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</si>
  <si>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</si>
  <si>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</si>
  <si>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3311</t>
  </si>
  <si>
    <t>Prihodi po posebnim propisima iz proračuna</t>
  </si>
  <si>
    <t>3312</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</si>
  <si>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</si>
  <si>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</si>
  <si>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</si>
  <si>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</si>
  <si>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</si>
  <si>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</si>
  <si>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</si>
  <si>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</si>
  <si>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</si>
  <si>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</si>
  <si>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</si>
  <si>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3511</t>
  </si>
  <si>
    <t xml:space="preserve">Prihodi od donacija iz državnog proračuna </t>
  </si>
  <si>
    <t>3512</t>
  </si>
  <si>
    <t xml:space="preserve">Prihodi od donacija iz proračuna jedinica lokalne i područne (regionalne) samouprave </t>
  </si>
  <si>
    <t>3521</t>
  </si>
  <si>
    <t>Prihodi od naknade šteta</t>
  </si>
  <si>
    <t>Prihod od refundacija</t>
  </si>
  <si>
    <t>Kamate za primljene kredite i zajmove (AOP 097 do 099)</t>
  </si>
  <si>
    <t>Obrazac PR-RAS-NPF i BIL objedinjeni u jednu Excel datoteku. Primjena NKD-a 2007 umjesto NKD-a 2002. Promjena Referentne stranice (zajednička za PR-RAS i Bilancu).</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</si>
  <si>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</si>
  <si>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</si>
  <si>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</si>
  <si>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</si>
  <si>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</si>
  <si>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</si>
  <si>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</si>
  <si>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</si>
  <si>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</si>
  <si>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</si>
  <si>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</si>
  <si>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</si>
  <si>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</si>
  <si>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</si>
  <si>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</si>
  <si>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</si>
  <si>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</si>
  <si>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Index
(5/4)</t>
  </si>
  <si>
    <t>Posredovanje u trgovini raznovrsnim proizvodima</t>
  </si>
  <si>
    <t>Trgovina na veliko žitaricama, sirovim duhanom, sjemenjem i stočnom hranom</t>
  </si>
  <si>
    <t>4624</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</si>
  <si>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</si>
  <si>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</si>
  <si>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</si>
  <si>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</si>
  <si>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</si>
  <si>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</si>
  <si>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</si>
  <si>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</si>
  <si>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</si>
  <si>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</si>
  <si>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</si>
  <si>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</si>
  <si>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</si>
  <si>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</si>
  <si>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Svi iznosi moraju biti zaokružene cjelobrojne vrijednosti, ako neki iznos nije zaokružena cjelobrojna vrijednost ova kontrola nije zadovoljena. Takav obrazac je neispravan. Negativna vrijednost moguća je samo na AOP oznaci 195 obrasca BIL: Provjerite upisane podatke i ispravite upis.</t>
  </si>
  <si>
    <t>U obrascu PR-RAS, ako postoje zaposleni (AOP 137) tada moraju postojati i rashodi za zaposlene (AOP 042) i obrnuto. Iznimke su neprofitne organizacije kojima plaće za zaposlene isplaćuje druga pravna osoba ili one neprofitne organizacije kod kojih su isplaćene plaće ali ne postoje stalni zaposleni tako da je prosjek zaposlenih prema broju sati rada manji od 0,5 (zaokruženo je nula). Kod njih mogu postojati zaposleni a da nema isplaćenih plaća.</t>
  </si>
  <si>
    <t>AOP oznaka 130 obrasca PR-RAS-NPF mora biti jednaka AOP oznaci 199 obrasca BIL. Isto tako, AOP oznaka 131 u obrascu PR-RAS-NPF mora biti jednaka AOP oznaci 200 u obrascu BIL. Kontrola vrijedi za obje godine pod uvjetom da je prethodna godina u obrascu PR-RAS popunjena, ako nije, onda vrijedi samo za tekuću godinu. Dozvoljeno odstupanje zbog zaokruživanja jednako je 1.</t>
  </si>
  <si>
    <t>Stanje novčanih sredstava na kraju razdoblja u Bilanci (AOP 075) mora biti jednako stanju novčanih sredstava na kraju razdoblja u PR-RAS obrascu (AOP 135). Kontrola vrijedi samo na godišnjoj razini za obje kolone podataka (osim ako u PR-RAS-u kolona prethodne godine nije popunjena).</t>
  </si>
  <si>
    <t>2.0.0.</t>
  </si>
  <si>
    <t>Excel datoteka prilagođena je novom obrascu BIL pa su shodno tome promijenjene i dorađene kontrole. OIB postao obvezan podatak.</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</si>
  <si>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</si>
  <si>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</si>
  <si>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</si>
  <si>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</si>
  <si>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</si>
  <si>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</si>
  <si>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</si>
  <si>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</si>
  <si>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</si>
  <si>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</si>
  <si>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</si>
  <si>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</si>
  <si>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</si>
  <si>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</si>
  <si>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</si>
  <si>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</si>
  <si>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</si>
  <si>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</si>
  <si>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</si>
  <si>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</si>
  <si>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</si>
  <si>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</si>
  <si>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</si>
  <si>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</si>
  <si>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</si>
  <si>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</si>
  <si>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</si>
  <si>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</si>
  <si>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</si>
  <si>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</si>
  <si>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Opcije i drugi financijski derivati – inozemni</t>
  </si>
  <si>
    <t>Ostali vrijednosni papiri (AOP 122+123)</t>
  </si>
  <si>
    <t>Ostali tuzemni vrijednosni papiri</t>
  </si>
  <si>
    <t>Ostali inozemni vrijednosni papiri</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</si>
  <si>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</si>
  <si>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</si>
  <si>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</si>
  <si>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</si>
  <si>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</si>
  <si>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</si>
  <si>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</si>
  <si>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</si>
  <si>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</si>
  <si>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</si>
  <si>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</si>
  <si>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</si>
  <si>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</si>
  <si>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</si>
  <si>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</si>
  <si>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</si>
  <si>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</si>
  <si>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</si>
  <si>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</si>
  <si>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</si>
  <si>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</si>
  <si>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</si>
  <si>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</si>
  <si>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</si>
  <si>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</si>
  <si>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</si>
  <si>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</si>
  <si>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</si>
  <si>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</si>
  <si>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</si>
  <si>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</si>
  <si>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</si>
  <si>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</si>
  <si>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</si>
  <si>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</si>
  <si>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</si>
  <si>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</si>
  <si>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</si>
  <si>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</si>
  <si>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</si>
  <si>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</si>
  <si>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</si>
  <si>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</si>
  <si>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</si>
  <si>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</si>
  <si>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</si>
  <si>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</si>
  <si>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</si>
  <si>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</si>
  <si>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</si>
  <si>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</si>
  <si>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</si>
  <si>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</si>
  <si>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</si>
  <si>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</si>
  <si>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</si>
  <si>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</si>
  <si>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</si>
  <si>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</si>
  <si>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</si>
  <si>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</si>
  <si>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</si>
  <si>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</si>
  <si>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</si>
  <si>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</si>
  <si>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</si>
  <si>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</si>
  <si>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</si>
  <si>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</si>
  <si>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</si>
  <si>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</si>
  <si>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</si>
  <si>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</si>
  <si>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</si>
  <si>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</si>
  <si>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</si>
  <si>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</si>
  <si>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</si>
  <si>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</si>
  <si>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</si>
  <si>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</si>
  <si>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</si>
  <si>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</si>
  <si>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</si>
  <si>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</si>
  <si>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</si>
  <si>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</si>
  <si>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U obrascu Bilanca, AOP oznaka 001 i 145 moraju biti jednake u obje kolone podataka (dozvoljava se razlika od 1 kn zbog zaokruživanja).</t>
  </si>
  <si>
    <t>Upozorenje na sve iznose nula. Ova kontrola upozorava ako su svi iznosi nula, što može značiti i da je obrazac nepopunjen. Ako su stvarno svi iznosi nula - ovu kontrolu zanemarite.</t>
  </si>
  <si>
    <t>1.</t>
  </si>
  <si>
    <t>2.</t>
  </si>
  <si>
    <t>3.</t>
  </si>
  <si>
    <t>4.</t>
  </si>
  <si>
    <t>5.</t>
  </si>
  <si>
    <t>6.</t>
  </si>
  <si>
    <t>7.</t>
  </si>
  <si>
    <t>8.</t>
  </si>
  <si>
    <t>9.</t>
  </si>
  <si>
    <t>10.</t>
  </si>
  <si>
    <t>11.</t>
  </si>
  <si>
    <t>12.</t>
  </si>
  <si>
    <t>13.</t>
  </si>
  <si>
    <t>Kontrole upozorenja (kontrole koje vrijede samo u posebnim slučajevima ili samo upozoravaju na mogućnost pogreške prilikom unosa podataka)</t>
  </si>
  <si>
    <t>14.</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</si>
  <si>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</si>
  <si>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 xml:space="preserve">Popunjenost zaglavlja. Svi podaci u zaglavlju - osim matičnog broja u iznimnim slučajevima moraju biti popunjeni. Ako ova kontrola nije zadovoljena znači da niste popunili sva polja u zaglavlju obrasca. Takav obrazac neće moći biti zaprimljen i učitan kroz program. Još jednom provjerite jesu li popunjena sva polja u zaglavlju. Matični broj se ne popunjava samo za predstavništva stranih udruga u Republici Hrvatskoj koje ga nisu dobile, a one ujedno ne popunjavaju ni polje šifra djelatnosti već tu upisuju četiri nule. </t>
  </si>
  <si>
    <t>0000</t>
  </si>
  <si>
    <t>Predstavništva stranih udruga bez matičnog broja i/ili fizičke osobe bez djelatnosti</t>
  </si>
  <si>
    <t>Kontrolni broj mora biti nula ili vrijednost veća od nule, ako na mjestu kontrolnog broja piše #VALUE! ili #VRIJ znači da u nekom polju podataka niste upisali broj, u tom slučaju u sva polja koja ne sadrže podatak upišite nulu, ne ostavljajte ni jedno polje prazno. Oznaka #VRIJ može se pojaviti ako brojeve iz jedne ćelije u drugu prebacujete Cut/Paste (Izreži/Zalijepi) metodom a ne Kopiraj/Zalijepi (Copy/Paste). Ako je ovo razlog pojavljivanju oznake #VRIJ, datoteka je oštećena, neće moći biti učitana. Potrebno je popuniti novu Excel datoteku.</t>
  </si>
  <si>
    <t>Redni broj i rezultat kontrole</t>
  </si>
  <si>
    <t>Omogućena predaja obrasca s svim nulama u AOP pozicijama i predaja obrazaca stranih predstavništava u Republici Hrvatskoj koja nemaju djelatnost i matični broj..</t>
  </si>
  <si>
    <t>205</t>
  </si>
  <si>
    <t>Lijevanje željeza</t>
  </si>
  <si>
    <t>Lijevanje čelika</t>
  </si>
  <si>
    <t>Poštanski broj:</t>
  </si>
  <si>
    <t>AOP</t>
  </si>
  <si>
    <t>OPIS</t>
  </si>
  <si>
    <t>Rashodi budućih razdoblja</t>
  </si>
  <si>
    <t>Nedospjela naplata prihoda</t>
  </si>
  <si>
    <t>OBVEZE I VLASTITI IZVORI</t>
  </si>
  <si>
    <t>Obveze za plaće – neto</t>
  </si>
  <si>
    <t>Obveze za naknade plaća – neto</t>
  </si>
  <si>
    <t>Obveze za porez i prirez na dohodak iz plaća</t>
  </si>
  <si>
    <t>Obveze za doprinose iz plaća</t>
  </si>
  <si>
    <t>Obveze za doprinose na plaće</t>
  </si>
  <si>
    <t>Obveze prema dobavljačima u zemlji</t>
  </si>
  <si>
    <t>Obveze prema dobavljačima u inozemstvu</t>
  </si>
  <si>
    <t>Ostale obveze za financiranje rashoda poslovanja</t>
  </si>
  <si>
    <t>Obveze za kamate za izdane vrijednosne papire</t>
  </si>
  <si>
    <t>Obveze za kamate za primljene kredite i zajmove</t>
  </si>
  <si>
    <t>Obveze za ostale financijske rashode</t>
  </si>
  <si>
    <t>Obveze za prikupljena sredstva pomoći</t>
  </si>
  <si>
    <t>Obveze za poreze</t>
  </si>
  <si>
    <t>Obveze za porez na dodanu vrijednost</t>
  </si>
  <si>
    <t>Obveze za predujmove, depozite, primljene jamčevine i ostale nespomenute obveze</t>
  </si>
  <si>
    <t>Obveze za čekove – tuzemne</t>
  </si>
  <si>
    <t>Obveze za čekove – inozemne</t>
  </si>
  <si>
    <t>Obveze za mjenice – tuzemne</t>
  </si>
  <si>
    <t>Obveze za mjenice – inozemne</t>
  </si>
  <si>
    <t>Ispravak vrijednosti obveza za vrijednosne papire</t>
  </si>
  <si>
    <t>Obveze za kredite iz inozemstva</t>
  </si>
  <si>
    <t>Obveze za zajmove u zemlji</t>
  </si>
  <si>
    <t>Obveze za zajmove iz inozemstva</t>
  </si>
  <si>
    <t>Ispravak vrijednosti obveza za kredite i zajmove</t>
  </si>
  <si>
    <t>Odgođeno plaćanje rashoda</t>
  </si>
  <si>
    <t>Unaprijed plaćeni prihodi</t>
  </si>
  <si>
    <t>Odgođeno priznavanje prihoda</t>
  </si>
  <si>
    <t>Vlastiti izvori</t>
  </si>
  <si>
    <t>Revalorizacijska rezerva</t>
  </si>
  <si>
    <t>VUKOVAR</t>
  </si>
  <si>
    <t>ŽUPANJA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</si>
  <si>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</si>
  <si>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</si>
  <si>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</si>
  <si>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</si>
  <si>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</si>
  <si>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</si>
  <si>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</si>
  <si>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</si>
  <si>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</si>
  <si>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</si>
  <si>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</si>
  <si>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</si>
  <si>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</si>
  <si>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</si>
  <si>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</si>
  <si>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</si>
  <si>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</si>
  <si>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</si>
  <si>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</si>
  <si>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</si>
  <si>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</si>
  <si>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</si>
  <si>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</si>
  <si>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</si>
  <si>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</si>
  <si>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</si>
  <si>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</si>
  <si>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</si>
  <si>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</si>
  <si>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</si>
  <si>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</si>
  <si>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</si>
  <si>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</si>
  <si>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</si>
  <si>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</si>
  <si>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</si>
  <si>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</si>
  <si>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</si>
  <si>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</si>
  <si>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</si>
  <si>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</si>
  <si>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</si>
  <si>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</si>
  <si>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</si>
  <si>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</si>
  <si>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</si>
  <si>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</si>
  <si>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</si>
  <si>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</si>
  <si>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</si>
  <si>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</si>
  <si>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</si>
  <si>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</si>
  <si>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</si>
  <si>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––––&gt; Link na Internet stranice Ministarstva financija (neprofitno računovodstvo)</t>
  </si>
  <si>
    <r>
      <t xml:space="preserve">Registar neprofitnih organizacija - </t>
    </r>
    <r>
      <rPr>
        <b/>
        <sz val="14"/>
        <color indexed="10"/>
        <rFont val="Arial"/>
        <family val="2"/>
      </rPr>
      <t>RNO</t>
    </r>
  </si>
  <si>
    <t>Ispravljena pogreška da kada obrazac ima negativne vrijednosti gdje ne bi smio ili ima nezaokružene vrijednosti kontrola koja to provjerava i dalje prikazuje "Zadovoljena", a na Referentnoj stranici piše da nisu zadovoljene sve kontrole. Ispravljena je i pogreška da se upisani podaci u podnožje obrasca PR-AS ne prenose automatski i na obrazac Bilanca. Dodana je obavijesti o upisu u Registar neprofitnih organizacija..</t>
  </si>
  <si>
    <t>1.5.0.</t>
  </si>
  <si>
    <t>PR-RAS</t>
  </si>
  <si>
    <t>BIL</t>
  </si>
  <si>
    <t>RefStr</t>
  </si>
  <si>
    <t>ZupOpc</t>
  </si>
  <si>
    <t>Djelat</t>
  </si>
  <si>
    <t>SKRAD</t>
  </si>
  <si>
    <t>VINODOLSKA OPĆINA</t>
  </si>
  <si>
    <t>VIŠKOVO</t>
  </si>
  <si>
    <t>VRBNIK</t>
  </si>
  <si>
    <t>VRBOVSKO</t>
  </si>
  <si>
    <t>BRINJE</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</si>
  <si>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</si>
  <si>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</si>
  <si>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</si>
  <si>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</si>
  <si>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</si>
  <si>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</si>
  <si>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</si>
  <si>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</si>
  <si>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</si>
  <si>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</si>
  <si>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</si>
  <si>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</si>
  <si>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</si>
  <si>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</si>
  <si>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</si>
  <si>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</si>
  <si>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</si>
  <si>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</si>
  <si>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</si>
  <si>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</si>
  <si>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</si>
  <si>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</si>
  <si>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</si>
  <si>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</si>
  <si>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</si>
  <si>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</si>
  <si>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</si>
  <si>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BRESTOVAC</t>
  </si>
  <si>
    <t>ČAGLIN</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</si>
  <si>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</si>
  <si>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</si>
  <si>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</si>
  <si>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</si>
  <si>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</si>
  <si>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</si>
  <si>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</si>
  <si>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</si>
  <si>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</si>
  <si>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</si>
  <si>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</si>
  <si>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</si>
  <si>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</si>
  <si>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</si>
  <si>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</si>
  <si>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</si>
  <si>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</si>
  <si>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</si>
  <si>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</si>
  <si>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</si>
  <si>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</si>
  <si>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</si>
  <si>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</si>
  <si>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</si>
  <si>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</si>
  <si>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</si>
  <si>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</si>
  <si>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</si>
  <si>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</si>
  <si>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</si>
  <si>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</si>
  <si>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</si>
  <si>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</si>
  <si>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</si>
  <si>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</si>
  <si>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</si>
  <si>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</si>
  <si>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</si>
  <si>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</si>
  <si>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</si>
  <si>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</si>
  <si>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</si>
  <si>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</si>
  <si>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</si>
  <si>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</si>
  <si>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</si>
  <si>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</si>
  <si>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</si>
  <si>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</si>
  <si>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</si>
  <si>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</si>
  <si>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</si>
  <si>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</si>
  <si>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</si>
  <si>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</si>
  <si>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</si>
  <si>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</si>
  <si>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</si>
  <si>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</si>
  <si>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</si>
  <si>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</si>
  <si>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</si>
  <si>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</si>
  <si>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</si>
  <si>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</si>
  <si>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</si>
  <si>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</si>
  <si>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</si>
  <si>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</si>
  <si>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</si>
  <si>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</si>
  <si>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Popravak računala i periferne opreme</t>
  </si>
  <si>
    <t>9512</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</si>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</sst>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_ * #,##0.00_-\ _k_n_ ;_ * #,##0.00\-\ _k_n_ ;_ * &quot;-&quot;??_-\ _k_n_ ;_ @_ "/>
    <numFmt numFmtId="189" formatCode="_ * #,##0_-\ _k_n_ ;_ * #,##0\-\ _k_n_ ;_ * &quot;-&quot;_-\ _k_n_ ;_ @_ "/>
    <numFmt numFmtId="190" formatCode="_ * #,##0.00_-\ &quot;kn&quot;_ ;_ * #,##0.00\-\ &quot;kn&quot;_ ;_ * &quot;-&quot;??_-\ &quot;kn&quot;_ ;_ @_ "/>
    <numFmt numFmtId="191" formatCode="_ * #,##0_-\ &quot;kn&quot;_ ;_ * #,##0\-\ &quot;kn&quot;_ ;_ * &quot;-&quot;_-\ &quot;kn&quot;_ ;_ @_ "/>
    <numFmt numFmtId="192" formatCode="0000000"/>
    <numFmt numFmtId="193" formatCode="00000000000"/>
  </numFmts>
  <fonts count="104">
    <font>
      <sz val="10"/>
      <name val="Arial"/>
      <family val="0"/>
    </font>
    <font>
      <sz val="10"/>
      <color indexed="8"/>
      <name val="MS Sans Serif"/>
      <family val="0"/>
    </font>
    <font>
      <sz val="10"/>
      <name val="Arial CE"/>
      <family val="2"/>
    </font>
    <font>
      <b/>
      <sz val="10"/>
      <name val="Arial CE"/>
      <family val="2"/>
    </font>
    <font>
      <b/>
      <sz val="10"/>
      <color indexed="10"/>
      <name val="Arial"/>
      <family val="2"/>
    </font>
    <font>
      <b/>
      <sz val="10"/>
      <name val="Arial"/>
      <family val="2"/>
    </font>
    <font>
      <sz val="10"/>
      <color indexed="8"/>
      <name val="Arial CE"/>
      <family val="0"/>
    </font>
    <font>
      <b/>
      <sz val="10"/>
      <color indexed="9"/>
      <name val="Arial CE"/>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b/>
      <sz val="12"/>
      <name val="Arial CE"/>
      <family val="2"/>
    </font>
    <font>
      <sz val="12"/>
      <name val="Arial"/>
      <family val="0"/>
    </font>
    <font>
      <sz val="10"/>
      <color indexed="10"/>
      <name val="Arial"/>
      <family val="0"/>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b/>
      <sz val="12"/>
      <color indexed="16"/>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sz val="10"/>
      <color indexed="56"/>
      <name val="Arial CE"/>
      <family val="2"/>
    </font>
    <font>
      <b/>
      <vertAlign val="superscript"/>
      <sz val="10"/>
      <color indexed="56"/>
      <name val="Arial CE"/>
      <family val="2"/>
    </font>
    <font>
      <b/>
      <sz val="8"/>
      <color indexed="56"/>
      <name val="Arial"/>
      <family val="2"/>
    </font>
    <font>
      <b/>
      <sz val="18"/>
      <color indexed="56"/>
      <name val="Arial Black"/>
      <family val="2"/>
    </font>
    <font>
      <b/>
      <sz val="12"/>
      <name val="Arial"/>
      <family val="0"/>
    </font>
    <font>
      <b/>
      <sz val="12"/>
      <color indexed="9"/>
      <name val="Arial Black"/>
      <family val="2"/>
    </font>
    <font>
      <b/>
      <sz val="8"/>
      <color indexed="9"/>
      <name val="Arial CE"/>
      <family val="2"/>
    </font>
    <font>
      <b/>
      <sz val="10"/>
      <color indexed="22"/>
      <name val="Arial CE"/>
      <family val="2"/>
    </font>
    <font>
      <b/>
      <sz val="10"/>
      <color indexed="22"/>
      <name val="Arial"/>
      <family val="0"/>
    </font>
    <font>
      <sz val="8"/>
      <color indexed="22"/>
      <name val="Arial"/>
      <family val="0"/>
    </font>
    <font>
      <sz val="8"/>
      <color indexed="22"/>
      <name val="Arial CE"/>
      <family val="2"/>
    </font>
    <font>
      <b/>
      <sz val="10"/>
      <color indexed="16"/>
      <name val="Arial CE"/>
      <family val="2"/>
    </font>
    <font>
      <b/>
      <sz val="12"/>
      <color indexed="56"/>
      <name val="Arial"/>
      <family val="2"/>
    </font>
    <font>
      <b/>
      <sz val="12"/>
      <color indexed="10"/>
      <name val="Arial"/>
      <family val="2"/>
    </font>
    <font>
      <b/>
      <sz val="16"/>
      <color indexed="56"/>
      <name val="Arial"/>
      <family val="2"/>
    </font>
    <font>
      <b/>
      <sz val="14"/>
      <color indexed="56"/>
      <name val="Arial"/>
      <family val="2"/>
    </font>
    <font>
      <b/>
      <sz val="8"/>
      <name val="Arial"/>
      <family val="2"/>
    </font>
    <font>
      <b/>
      <sz val="8"/>
      <color indexed="9"/>
      <name val="Arial"/>
      <family val="2"/>
    </font>
    <font>
      <b/>
      <sz val="10"/>
      <color indexed="16"/>
      <name val="Arial"/>
      <family val="0"/>
    </font>
    <font>
      <b/>
      <sz val="8"/>
      <color indexed="18"/>
      <name val="Arial"/>
      <family val="2"/>
    </font>
    <font>
      <b/>
      <sz val="8"/>
      <color indexed="10"/>
      <name val="Arial"/>
      <family val="2"/>
    </font>
    <font>
      <sz val="9"/>
      <name val="Arial"/>
      <family val="0"/>
    </font>
    <font>
      <b/>
      <sz val="9"/>
      <color indexed="56"/>
      <name val="Arial CE"/>
      <family val="0"/>
    </font>
    <font>
      <b/>
      <sz val="9"/>
      <color indexed="56"/>
      <name val="Arial"/>
      <family val="2"/>
    </font>
    <font>
      <b/>
      <sz val="9"/>
      <color indexed="8"/>
      <name val="Arial"/>
      <family val="2"/>
    </font>
    <font>
      <b/>
      <sz val="9"/>
      <name val="Arial"/>
      <family val="2"/>
    </font>
    <font>
      <sz val="9"/>
      <color indexed="8"/>
      <name val="Arial"/>
      <family val="2"/>
    </font>
    <font>
      <b/>
      <sz val="14"/>
      <color indexed="56"/>
      <name val="Arial Black"/>
      <family val="2"/>
    </font>
    <font>
      <sz val="14"/>
      <name val="Arial"/>
      <family val="0"/>
    </font>
    <font>
      <b/>
      <sz val="11"/>
      <color indexed="9"/>
      <name val="Arial CE"/>
      <family val="2"/>
    </font>
    <font>
      <b/>
      <sz val="11"/>
      <color indexed="9"/>
      <name val="Arial"/>
      <family val="0"/>
    </font>
    <font>
      <b/>
      <sz val="14"/>
      <color indexed="56"/>
      <name val="Arial CE"/>
      <family val="2"/>
    </font>
    <font>
      <sz val="9"/>
      <color indexed="56"/>
      <name val="Arial"/>
      <family val="2"/>
    </font>
    <font>
      <b/>
      <sz val="19"/>
      <color indexed="56"/>
      <name val="Arial"/>
      <family val="2"/>
    </font>
    <font>
      <b/>
      <sz val="12"/>
      <color indexed="56"/>
      <name val="Arial Black"/>
      <family val="2"/>
    </font>
    <font>
      <sz val="12"/>
      <name val="Arial Black"/>
      <family val="2"/>
    </font>
    <font>
      <b/>
      <sz val="12"/>
      <color indexed="9"/>
      <name val="Arial CE"/>
      <family val="2"/>
    </font>
    <font>
      <b/>
      <sz val="11"/>
      <color indexed="56"/>
      <name val="Arial"/>
      <family val="2"/>
    </font>
    <font>
      <b/>
      <sz val="14"/>
      <color indexed="10"/>
      <name val="Arial"/>
      <family val="2"/>
    </font>
    <font>
      <i/>
      <sz val="14"/>
      <name val="Times New Roman"/>
      <family val="1"/>
    </font>
    <font>
      <i/>
      <sz val="8"/>
      <name val="Times New Roman"/>
      <family val="1"/>
    </font>
    <font>
      <sz val="8"/>
      <color indexed="5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lightGray">
        <fgColor indexed="22"/>
        <bgColor indexed="22"/>
      </patternFill>
    </fill>
    <fill>
      <patternFill patternType="solid">
        <fgColor indexed="56"/>
        <bgColor indexed="64"/>
      </patternFill>
    </fill>
    <fill>
      <patternFill patternType="solid">
        <fgColor indexed="22"/>
        <bgColor indexed="64"/>
      </patternFill>
    </fill>
    <fill>
      <patternFill patternType="solid">
        <fgColor indexed="55"/>
        <bgColor indexed="64"/>
      </patternFill>
    </fill>
    <fill>
      <patternFill patternType="lightGray">
        <fgColor indexed="55"/>
      </patternFill>
    </fill>
    <fill>
      <patternFill patternType="solid">
        <fgColor indexed="23"/>
        <bgColor indexed="64"/>
      </patternFill>
    </fill>
    <fill>
      <patternFill patternType="solid">
        <fgColor indexed="9"/>
        <bgColor indexed="64"/>
      </patternFill>
    </fill>
    <fill>
      <patternFill patternType="solid">
        <fgColor indexed="26"/>
        <bgColor indexed="64"/>
      </patternFill>
    </fill>
    <fill>
      <patternFill patternType="solid">
        <fgColor indexed="56"/>
        <bgColor indexed="64"/>
      </patternFill>
    </fill>
    <fill>
      <patternFill patternType="lightGray">
        <fgColor indexed="22"/>
        <bgColor indexed="9"/>
      </patternFill>
    </fill>
    <fill>
      <patternFill patternType="gray0625">
        <bgColor indexed="9"/>
      </patternFill>
    </fill>
    <fill>
      <patternFill patternType="gray0625"/>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right style="thin"/>
      <top>
        <color indexed="63"/>
      </top>
      <bottom style="thin"/>
    </border>
    <border>
      <left style="thin"/>
      <right style="thin">
        <color indexed="9"/>
      </right>
      <top>
        <color indexed="63"/>
      </top>
      <bottom style="thin"/>
    </border>
    <border>
      <left style="thin">
        <color indexed="9"/>
      </left>
      <right style="thin">
        <color indexed="9"/>
      </right>
      <top style="thin"/>
      <bottom style="thin"/>
    </border>
    <border>
      <left style="thin"/>
      <right style="hair"/>
      <top style="thin"/>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n"/>
      <bottom>
        <color indexed="63"/>
      </bottom>
    </border>
    <border>
      <left style="thin"/>
      <right style="thin"/>
      <top style="thin"/>
      <bottom style="thin"/>
    </border>
    <border>
      <left style="thin">
        <color indexed="9"/>
      </left>
      <right style="thin"/>
      <top>
        <color indexed="63"/>
      </top>
      <bottom style="thin"/>
    </border>
    <border>
      <left style="hair"/>
      <right style="thin"/>
      <top style="thin"/>
      <bottom style="hair"/>
    </border>
    <border>
      <left style="hair"/>
      <right style="thin"/>
      <top style="hair"/>
      <bottom style="hair"/>
    </border>
    <border>
      <left style="hair"/>
      <right style="thin"/>
      <top style="hair"/>
      <bottom style="thin"/>
    </border>
    <border>
      <left style="thin">
        <color indexed="8"/>
      </left>
      <right style="thin"/>
      <top style="hair">
        <color indexed="8"/>
      </top>
      <bottom style="hair">
        <color indexed="8"/>
      </bottom>
    </border>
    <border>
      <left style="thin">
        <color indexed="8"/>
      </left>
      <right style="thin"/>
      <top style="hair">
        <color indexed="8"/>
      </top>
      <bottom style="thin"/>
    </border>
    <border>
      <left style="thin">
        <color indexed="8"/>
      </left>
      <right style="thin">
        <color indexed="8"/>
      </right>
      <top style="thin">
        <color indexed="8"/>
      </top>
      <bottom style="thin">
        <color indexed="8"/>
      </bottom>
    </border>
    <border>
      <left style="thin"/>
      <right style="thin"/>
      <top style="thin"/>
      <bottom style="hair"/>
    </border>
    <border>
      <left style="thin"/>
      <right style="thin"/>
      <top style="hair"/>
      <bottom style="hair"/>
    </border>
    <border>
      <left style="thin"/>
      <right style="thin"/>
      <top style="hair"/>
      <bottom style="thin"/>
    </border>
    <border>
      <left style="hair"/>
      <right style="hair"/>
      <top style="thin"/>
      <bottom style="hair"/>
    </border>
    <border>
      <left style="hair"/>
      <right style="hair"/>
      <top style="hair"/>
      <bottom style="thin"/>
    </border>
    <border>
      <left style="thin"/>
      <right style="hair"/>
      <top style="hair"/>
      <bottom>
        <color indexed="63"/>
      </bottom>
    </border>
    <border>
      <left style="thin"/>
      <right style="thin"/>
      <top style="hair"/>
      <bottom>
        <color indexed="63"/>
      </bottom>
    </border>
    <border>
      <left style="thin"/>
      <right style="hair"/>
      <top>
        <color indexed="63"/>
      </top>
      <bottom style="hair"/>
    </border>
    <border>
      <left style="thin"/>
      <right style="thin"/>
      <top>
        <color indexed="63"/>
      </top>
      <bottom style="hair"/>
    </border>
    <border>
      <left style="thin">
        <color indexed="8"/>
      </left>
      <right style="thin">
        <color indexed="8"/>
      </right>
      <top style="thin">
        <color indexed="8"/>
      </top>
      <bottom>
        <color indexed="63"/>
      </bottom>
    </border>
    <border>
      <left style="thin">
        <color indexed="8"/>
      </left>
      <right style="thin"/>
      <top style="thin"/>
      <bottom style="hair">
        <color indexed="8"/>
      </bottom>
    </border>
    <border>
      <left>
        <color indexed="63"/>
      </left>
      <right style="thin"/>
      <top style="hair">
        <color indexed="8"/>
      </top>
      <bottom style="hair">
        <color indexed="8"/>
      </bottom>
    </border>
    <border>
      <left>
        <color indexed="63"/>
      </left>
      <right style="thin"/>
      <top style="thin"/>
      <bottom style="hair">
        <color indexed="8"/>
      </bottom>
    </border>
    <border>
      <left>
        <color indexed="63"/>
      </left>
      <right style="thin"/>
      <top style="hair">
        <color indexed="8"/>
      </top>
      <bottom style="thin"/>
    </border>
    <border>
      <left>
        <color indexed="63"/>
      </left>
      <right style="thin">
        <color indexed="8"/>
      </right>
      <top style="thin"/>
      <bottom style="hair"/>
    </border>
    <border>
      <left>
        <color indexed="63"/>
      </left>
      <right style="thin">
        <color indexed="8"/>
      </right>
      <top style="hair"/>
      <bottom style="hair"/>
    </border>
    <border>
      <left style="thin">
        <color indexed="8"/>
      </left>
      <right style="thin">
        <color indexed="8"/>
      </right>
      <top style="hair"/>
      <bottom style="hair"/>
    </border>
    <border>
      <left>
        <color indexed="63"/>
      </left>
      <right style="thin">
        <color indexed="8"/>
      </right>
      <top style="hair"/>
      <bottom style="thin"/>
    </border>
    <border>
      <left style="thin">
        <color indexed="8"/>
      </left>
      <right style="thin">
        <color indexed="8"/>
      </right>
      <top style="hair"/>
      <bottom style="thin"/>
    </border>
    <border>
      <left style="thin"/>
      <right style="thin">
        <color indexed="8"/>
      </right>
      <top style="thin"/>
      <bottom style="hair"/>
    </border>
    <border>
      <left style="thin"/>
      <right style="thin">
        <color indexed="8"/>
      </right>
      <top style="hair"/>
      <bottom style="hair"/>
    </border>
    <border>
      <left style="thin">
        <color indexed="8"/>
      </left>
      <right style="thin"/>
      <top style="hair"/>
      <bottom style="hair"/>
    </border>
    <border>
      <left style="thin"/>
      <right style="thin">
        <color indexed="8"/>
      </right>
      <top style="hair"/>
      <bottom style="thin"/>
    </border>
    <border>
      <left style="thin">
        <color indexed="8"/>
      </left>
      <right style="thin"/>
      <top style="hair"/>
      <bottom style="thin"/>
    </border>
    <border>
      <left style="thin">
        <color indexed="8"/>
      </left>
      <right style="thin">
        <color indexed="8"/>
      </right>
      <top style="thin"/>
      <bottom style="hair"/>
    </border>
    <border>
      <left>
        <color indexed="63"/>
      </left>
      <right>
        <color indexed="63"/>
      </right>
      <top>
        <color indexed="63"/>
      </top>
      <bottom style="thin"/>
    </border>
    <border>
      <left style="thin"/>
      <right style="thin">
        <color indexed="9"/>
      </right>
      <top>
        <color indexed="63"/>
      </top>
      <bottom>
        <color indexed="63"/>
      </bottom>
    </border>
    <border>
      <left style="thin">
        <color indexed="9"/>
      </left>
      <right style="thin">
        <color indexed="9"/>
      </right>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color indexed="63"/>
      </top>
      <bottom style="hair"/>
    </border>
    <border>
      <left style="hair"/>
      <right>
        <color indexed="63"/>
      </right>
      <top>
        <color indexed="63"/>
      </top>
      <bottom style="hair"/>
    </border>
    <border>
      <left style="hair"/>
      <right style="hair"/>
      <top style="hair"/>
      <bottom>
        <color indexed="63"/>
      </bottom>
    </border>
    <border>
      <left style="hair"/>
      <right>
        <color indexed="63"/>
      </right>
      <top style="hair"/>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color indexed="63"/>
      </right>
      <top style="thin"/>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right>
        <color indexed="63"/>
      </right>
      <top style="medium"/>
      <bottom style="medium"/>
    </border>
    <border>
      <left>
        <color indexed="63"/>
      </left>
      <right style="medium"/>
      <top style="medium"/>
      <bottom style="mediu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style="thin">
        <color indexed="8"/>
      </right>
      <top>
        <color indexed="63"/>
      </top>
      <bottom style="thin"/>
    </border>
    <border>
      <left style="hair"/>
      <right>
        <color indexed="63"/>
      </right>
      <top style="hair"/>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style="medium"/>
      <top>
        <color indexed="63"/>
      </top>
      <bottom>
        <color indexed="63"/>
      </bottom>
    </border>
    <border>
      <left style="thin"/>
      <right style="medium"/>
      <top style="thin"/>
      <bottom style="thin"/>
    </border>
    <border>
      <left style="thin"/>
      <right style="medium"/>
      <top style="thin"/>
      <bottom style="medium"/>
    </border>
    <border>
      <left>
        <color indexed="63"/>
      </left>
      <right style="medium"/>
      <top style="thin"/>
      <bottom style="thin"/>
    </border>
    <border>
      <left style="medium"/>
      <right style="medium"/>
      <top style="medium"/>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hair"/>
      <top style="thin"/>
      <bottom style="hair"/>
    </border>
    <border>
      <left>
        <color indexed="63"/>
      </left>
      <right style="hair"/>
      <top style="hair"/>
      <bottom style="hair"/>
    </border>
    <border>
      <left style="thin">
        <color indexed="9"/>
      </left>
      <right>
        <color indexed="63"/>
      </right>
      <top>
        <color indexed="63"/>
      </top>
      <bottom style="thin"/>
    </border>
    <border>
      <left>
        <color indexed="63"/>
      </left>
      <right style="thin">
        <color indexed="9"/>
      </right>
      <top>
        <color indexed="63"/>
      </top>
      <bottom style="thin"/>
    </border>
    <border>
      <left style="hair"/>
      <right style="hair"/>
      <top style="thin"/>
      <bottom style="thin"/>
    </border>
    <border>
      <left style="hair"/>
      <right>
        <color indexed="63"/>
      </right>
      <top style="thin"/>
      <bottom style="thin"/>
    </border>
    <border>
      <left style="hair"/>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2" fillId="0" borderId="0" applyNumberFormat="0" applyFill="0" applyBorder="0" applyAlignment="0" applyProtection="0"/>
    <xf numFmtId="0" fontId="17"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1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9" fillId="0" borderId="0">
      <alignment/>
      <protection/>
    </xf>
    <xf numFmtId="0" fontId="9" fillId="0" borderId="0">
      <alignment/>
      <protection/>
    </xf>
    <xf numFmtId="0" fontId="100" fillId="27"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545">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Alignment="1" applyProtection="1">
      <alignment vertical="center"/>
      <protection/>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vertic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0" fontId="2" fillId="0" borderId="0" xfId="0" applyFont="1" applyBorder="1" applyAlignment="1" applyProtection="1">
      <alignment horizontal="right" vertical="center" wrapText="1"/>
      <protection/>
    </xf>
    <xf numFmtId="49" fontId="3" fillId="0" borderId="0" xfId="0" applyNumberFormat="1" applyFont="1" applyBorder="1" applyAlignment="1" applyProtection="1">
      <alignment horizontal="left" vertical="center"/>
      <protection/>
    </xf>
    <xf numFmtId="1"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3" fontId="0" fillId="0" borderId="0" xfId="0" applyNumberFormat="1" applyFill="1" applyAlignment="1">
      <alignment/>
    </xf>
    <xf numFmtId="0" fontId="0" fillId="0" borderId="10" xfId="0" applyBorder="1" applyAlignment="1">
      <alignment horizontal="center" vertical="center"/>
    </xf>
    <xf numFmtId="0" fontId="2" fillId="0" borderId="0" xfId="0" applyFont="1" applyAlignment="1">
      <alignment horizontal="center" vertical="center"/>
    </xf>
    <xf numFmtId="0" fontId="19" fillId="0" borderId="0" xfId="0" applyFont="1" applyFill="1" applyBorder="1" applyAlignment="1">
      <alignment horizontal="center" vertical="center" wrapText="1"/>
    </xf>
    <xf numFmtId="0" fontId="19" fillId="0" borderId="0" xfId="53"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2" fillId="0" borderId="0" xfId="0" applyFont="1" applyFill="1" applyAlignment="1">
      <alignment vertical="center"/>
    </xf>
    <xf numFmtId="0" fontId="28" fillId="0" borderId="0" xfId="0" applyFont="1" applyBorder="1" applyAlignment="1" applyProtection="1">
      <alignment horizontal="center" vertical="center" wrapText="1"/>
      <protection/>
    </xf>
    <xf numFmtId="0" fontId="28" fillId="0" borderId="0" xfId="0" applyFont="1" applyBorder="1" applyAlignment="1" applyProtection="1">
      <alignment horizontal="right" vertical="center" wrapText="1"/>
      <protection/>
    </xf>
    <xf numFmtId="0" fontId="25" fillId="0" borderId="0" xfId="0" applyFont="1" applyBorder="1" applyAlignment="1" applyProtection="1">
      <alignment horizontal="right" wrapText="1"/>
      <protection/>
    </xf>
    <xf numFmtId="49" fontId="27" fillId="0" borderId="0" xfId="0" applyNumberFormat="1" applyFont="1" applyBorder="1" applyAlignment="1" applyProtection="1">
      <alignment horizontal="left" vertical="center"/>
      <protection/>
    </xf>
    <xf numFmtId="3" fontId="27" fillId="0" borderId="0" xfId="0" applyNumberFormat="1" applyFont="1" applyBorder="1" applyAlignment="1" applyProtection="1">
      <alignment vertical="center"/>
      <protection/>
    </xf>
    <xf numFmtId="49" fontId="27" fillId="0" borderId="0" xfId="0" applyNumberFormat="1" applyFont="1" applyFill="1" applyBorder="1" applyAlignment="1" applyProtection="1">
      <alignment horizontal="left" vertical="center"/>
      <protection/>
    </xf>
    <xf numFmtId="0" fontId="28" fillId="0" borderId="0" xfId="0" applyFont="1" applyAlignment="1" applyProtection="1">
      <alignment vertical="center"/>
      <protection/>
    </xf>
    <xf numFmtId="0" fontId="27" fillId="0" borderId="0" xfId="0" applyFont="1" applyBorder="1" applyAlignment="1" applyProtection="1">
      <alignment horizontal="right" vertical="center"/>
      <protection/>
    </xf>
    <xf numFmtId="0" fontId="6" fillId="0" borderId="0" xfId="63" applyFont="1" applyFill="1" applyBorder="1" applyAlignment="1">
      <alignment horizontal="right"/>
      <protection/>
    </xf>
    <xf numFmtId="0" fontId="6" fillId="0" borderId="0" xfId="63" applyFont="1" applyFill="1" applyBorder="1" applyAlignment="1">
      <alignment/>
      <protection/>
    </xf>
    <xf numFmtId="3" fontId="27" fillId="0" borderId="0" xfId="0" applyNumberFormat="1" applyFont="1" applyBorder="1" applyAlignment="1" applyProtection="1">
      <alignment horizontal="right" vertical="center"/>
      <protection/>
    </xf>
    <xf numFmtId="0" fontId="28" fillId="0" borderId="0" xfId="0" applyFont="1" applyAlignment="1" applyProtection="1">
      <alignment horizontal="center" vertical="center"/>
      <protection/>
    </xf>
    <xf numFmtId="3" fontId="28" fillId="0" borderId="0" xfId="0" applyNumberFormat="1" applyFont="1" applyAlignment="1" applyProtection="1">
      <alignment vertical="center"/>
      <protection/>
    </xf>
    <xf numFmtId="3" fontId="28" fillId="0" borderId="0" xfId="0" applyNumberFormat="1" applyFont="1" applyAlignment="1" applyProtection="1">
      <alignment horizontal="center" vertical="center"/>
      <protection/>
    </xf>
    <xf numFmtId="1" fontId="0" fillId="0" borderId="0" xfId="0" applyNumberFormat="1" applyAlignment="1">
      <alignment/>
    </xf>
    <xf numFmtId="1" fontId="0" fillId="0" borderId="0" xfId="0" applyNumberFormat="1" applyFill="1" applyAlignment="1">
      <alignment/>
    </xf>
    <xf numFmtId="1" fontId="2" fillId="0" borderId="0" xfId="0" applyNumberFormat="1" applyFont="1" applyAlignment="1">
      <alignment vertical="center"/>
    </xf>
    <xf numFmtId="1" fontId="3" fillId="0" borderId="0" xfId="0" applyNumberFormat="1" applyFont="1" applyAlignment="1">
      <alignment vertical="center"/>
    </xf>
    <xf numFmtId="1" fontId="6" fillId="0" borderId="0" xfId="63" applyNumberFormat="1" applyFont="1" applyFill="1" applyBorder="1" applyAlignment="1">
      <alignment horizontal="right"/>
      <protection/>
    </xf>
    <xf numFmtId="3" fontId="27" fillId="0" borderId="11" xfId="0" applyNumberFormat="1" applyFont="1" applyFill="1" applyBorder="1" applyAlignment="1" applyProtection="1">
      <alignment vertical="center"/>
      <protection/>
    </xf>
    <xf numFmtId="0" fontId="28" fillId="0" borderId="0"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protection/>
    </xf>
    <xf numFmtId="0" fontId="0" fillId="0" borderId="0" xfId="0" applyAlignment="1" applyProtection="1">
      <alignment/>
      <protection/>
    </xf>
    <xf numFmtId="0" fontId="15"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1" fontId="39" fillId="33" borderId="11" xfId="0" applyNumberFormat="1" applyFont="1" applyFill="1" applyBorder="1" applyAlignment="1" applyProtection="1">
      <alignment horizontal="left" vertical="center"/>
      <protection locked="0"/>
    </xf>
    <xf numFmtId="49" fontId="39" fillId="33" borderId="11" xfId="0" applyNumberFormat="1" applyFont="1" applyFill="1" applyBorder="1" applyAlignment="1" applyProtection="1">
      <alignment horizontal="left" vertical="center"/>
      <protection locked="0"/>
    </xf>
    <xf numFmtId="49" fontId="39" fillId="33" borderId="11" xfId="0" applyNumberFormat="1" applyFont="1" applyFill="1" applyBorder="1" applyAlignment="1" applyProtection="1">
      <alignment horizontal="center" vertical="center"/>
      <protection locked="0"/>
    </xf>
    <xf numFmtId="3" fontId="39" fillId="33" borderId="11" xfId="0" applyNumberFormat="1" applyFont="1" applyFill="1" applyBorder="1" applyAlignment="1" applyProtection="1">
      <alignment vertical="center"/>
      <protection locked="0"/>
    </xf>
    <xf numFmtId="0" fontId="38" fillId="0" borderId="0" xfId="0" applyNumberFormat="1" applyFont="1" applyBorder="1" applyAlignment="1" applyProtection="1">
      <alignment horizontal="left" vertical="center"/>
      <protection/>
    </xf>
    <xf numFmtId="0" fontId="37" fillId="0" borderId="0" xfId="0" applyNumberFormat="1" applyFont="1" applyAlignment="1">
      <alignment horizontal="left" vertical="center"/>
    </xf>
    <xf numFmtId="0" fontId="38" fillId="0" borderId="0" xfId="0" applyNumberFormat="1" applyFont="1" applyFill="1" applyBorder="1" applyAlignment="1" applyProtection="1">
      <alignment vertical="center"/>
      <protection/>
    </xf>
    <xf numFmtId="49" fontId="9" fillId="0" borderId="0" xfId="0" applyNumberFormat="1" applyFont="1" applyFill="1" applyAlignment="1">
      <alignment/>
    </xf>
    <xf numFmtId="49" fontId="9"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38" fillId="0" borderId="0" xfId="0" applyNumberFormat="1" applyFont="1" applyFill="1" applyBorder="1" applyAlignment="1" applyProtection="1">
      <alignment horizontal="right" vertical="center"/>
      <protection hidden="1"/>
    </xf>
    <xf numFmtId="0" fontId="19" fillId="34" borderId="12" xfId="0" applyFont="1" applyFill="1" applyBorder="1" applyAlignment="1" applyProtection="1">
      <alignment horizontal="left" vertical="center" wrapText="1"/>
      <protection hidden="1"/>
    </xf>
    <xf numFmtId="0" fontId="22" fillId="35" borderId="13" xfId="53" applyFont="1" applyFill="1" applyBorder="1" applyAlignment="1" applyProtection="1">
      <alignment horizontal="center" vertical="center" wrapText="1"/>
      <protection hidden="1"/>
    </xf>
    <xf numFmtId="0" fontId="3" fillId="36" borderId="14" xfId="60" applyFont="1" applyFill="1" applyBorder="1" applyAlignment="1" applyProtection="1">
      <alignment horizontal="center" vertical="center"/>
      <protection hidden="1"/>
    </xf>
    <xf numFmtId="14" fontId="26" fillId="0" borderId="15" xfId="57" applyNumberFormat="1" applyFont="1" applyFill="1" applyBorder="1" applyAlignment="1" applyProtection="1">
      <alignment horizontal="center" vertical="center" wrapText="1"/>
      <protection hidden="1"/>
    </xf>
    <xf numFmtId="14" fontId="26" fillId="0" borderId="16" xfId="57" applyNumberFormat="1" applyFont="1" applyFill="1" applyBorder="1" applyAlignment="1" applyProtection="1">
      <alignment horizontal="center" vertical="center" wrapText="1"/>
      <protection hidden="1"/>
    </xf>
    <xf numFmtId="14" fontId="26" fillId="0" borderId="17" xfId="57"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22" fillId="0" borderId="0" xfId="53"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22" fillId="0" borderId="18" xfId="53"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30" fillId="0" borderId="0" xfId="0" applyFont="1" applyFill="1" applyAlignment="1" applyProtection="1">
      <alignment horizontal="center" vertical="top"/>
      <protection hidden="1"/>
    </xf>
    <xf numFmtId="49" fontId="32" fillId="0" borderId="0" xfId="0" applyNumberFormat="1" applyFont="1" applyFill="1" applyBorder="1" applyAlignment="1" applyProtection="1">
      <alignment horizontal="center"/>
      <protection hidden="1"/>
    </xf>
    <xf numFmtId="0" fontId="0" fillId="0" borderId="0" xfId="0" applyFill="1" applyBorder="1" applyAlignment="1" applyProtection="1">
      <alignment/>
      <protection hidden="1"/>
    </xf>
    <xf numFmtId="0" fontId="30" fillId="0" borderId="0" xfId="0" applyFont="1" applyFill="1" applyBorder="1" applyAlignment="1" applyProtection="1">
      <alignment horizontal="center" vertical="top" wrapText="1"/>
      <protection hidden="1"/>
    </xf>
    <xf numFmtId="0" fontId="25" fillId="0" borderId="0" xfId="0" applyFont="1" applyFill="1" applyAlignment="1" applyProtection="1">
      <alignment/>
      <protection hidden="1"/>
    </xf>
    <xf numFmtId="0" fontId="0" fillId="0" borderId="0" xfId="0" applyFill="1" applyAlignment="1" applyProtection="1">
      <alignment/>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25" fillId="0" borderId="0" xfId="0" applyNumberFormat="1" applyFont="1" applyFill="1" applyBorder="1" applyAlignment="1" applyProtection="1">
      <alignment vertical="center"/>
      <protection hidden="1"/>
    </xf>
    <xf numFmtId="0" fontId="5" fillId="0" borderId="0" xfId="0" applyNumberFormat="1" applyFont="1" applyFill="1" applyBorder="1" applyAlignment="1" applyProtection="1">
      <alignment vertical="center"/>
      <protection hidden="1"/>
    </xf>
    <xf numFmtId="0" fontId="0" fillId="0" borderId="0" xfId="0" applyNumberFormat="1" applyFill="1" applyBorder="1" applyAlignment="1" applyProtection="1">
      <alignment vertical="center"/>
      <protection hidden="1"/>
    </xf>
    <xf numFmtId="0" fontId="26" fillId="0" borderId="0" xfId="0" applyFont="1" applyFill="1" applyAlignment="1" applyProtection="1">
      <alignment horizontal="center" vertical="top"/>
      <protection hidden="1"/>
    </xf>
    <xf numFmtId="0" fontId="48" fillId="33" borderId="19" xfId="0" applyFont="1" applyFill="1" applyBorder="1" applyAlignment="1" applyProtection="1">
      <alignment horizontal="center" vertical="center" wrapText="1"/>
      <protection hidden="1"/>
    </xf>
    <xf numFmtId="0" fontId="18" fillId="0" borderId="0" xfId="0" applyFont="1" applyFill="1" applyBorder="1" applyAlignment="1">
      <alignment vertical="center"/>
    </xf>
    <xf numFmtId="0" fontId="30" fillId="36" borderId="12" xfId="62" applyFont="1" applyFill="1" applyBorder="1" applyAlignment="1">
      <alignment horizontal="center" vertical="center" wrapText="1"/>
      <protection/>
    </xf>
    <xf numFmtId="0" fontId="30" fillId="36" borderId="20" xfId="62" applyFont="1" applyFill="1" applyBorder="1" applyAlignment="1">
      <alignment horizontal="center" vertical="center" wrapText="1"/>
      <protection/>
    </xf>
    <xf numFmtId="0" fontId="49" fillId="0" borderId="0" xfId="62">
      <alignment/>
      <protection/>
    </xf>
    <xf numFmtId="0" fontId="50" fillId="0" borderId="15" xfId="62" applyFont="1" applyBorder="1" applyAlignment="1">
      <alignment horizontal="right" vertical="center"/>
      <protection/>
    </xf>
    <xf numFmtId="0" fontId="50" fillId="0" borderId="21" xfId="62" applyFont="1" applyBorder="1" applyAlignment="1">
      <alignment horizontal="right" vertical="center"/>
      <protection/>
    </xf>
    <xf numFmtId="0" fontId="50" fillId="0" borderId="16" xfId="62" applyFont="1" applyBorder="1" applyAlignment="1">
      <alignment horizontal="right" vertical="center"/>
      <protection/>
    </xf>
    <xf numFmtId="0" fontId="50" fillId="0" borderId="22" xfId="62" applyFont="1" applyBorder="1" applyAlignment="1">
      <alignment horizontal="right" vertical="center"/>
      <protection/>
    </xf>
    <xf numFmtId="0" fontId="51" fillId="0" borderId="16" xfId="62" applyFont="1" applyBorder="1" applyAlignment="1">
      <alignment horizontal="right" vertical="center"/>
      <protection/>
    </xf>
    <xf numFmtId="0" fontId="51" fillId="0" borderId="22" xfId="62" applyFont="1" applyBorder="1" applyAlignment="1">
      <alignment horizontal="right" vertical="center"/>
      <protection/>
    </xf>
    <xf numFmtId="0" fontId="52" fillId="0" borderId="16" xfId="62" applyFont="1" applyBorder="1" applyAlignment="1">
      <alignment horizontal="right" vertical="center"/>
      <protection/>
    </xf>
    <xf numFmtId="0" fontId="52" fillId="0" borderId="22" xfId="62" applyFont="1" applyBorder="1" applyAlignment="1">
      <alignment horizontal="right" vertical="center"/>
      <protection/>
    </xf>
    <xf numFmtId="0" fontId="51" fillId="0" borderId="17" xfId="62" applyFont="1" applyBorder="1" applyAlignment="1">
      <alignment horizontal="right" vertical="center"/>
      <protection/>
    </xf>
    <xf numFmtId="0" fontId="51" fillId="0" borderId="23" xfId="62" applyFont="1" applyBorder="1" applyAlignment="1">
      <alignment horizontal="right" vertical="center"/>
      <protection/>
    </xf>
    <xf numFmtId="0" fontId="52" fillId="0" borderId="17" xfId="62" applyFont="1" applyBorder="1" applyAlignment="1">
      <alignment horizontal="right" vertical="center"/>
      <protection/>
    </xf>
    <xf numFmtId="0" fontId="52" fillId="0" borderId="23" xfId="62" applyFont="1" applyBorder="1" applyAlignment="1">
      <alignment horizontal="right" vertical="center"/>
      <protection/>
    </xf>
    <xf numFmtId="180" fontId="49" fillId="0" borderId="24" xfId="0" applyNumberFormat="1" applyFont="1" applyFill="1" applyBorder="1" applyAlignment="1">
      <alignment horizontal="right" vertical="center"/>
    </xf>
    <xf numFmtId="180" fontId="49" fillId="0" borderId="25" xfId="0" applyNumberFormat="1" applyFont="1" applyFill="1" applyBorder="1" applyAlignment="1">
      <alignment horizontal="right" vertical="center"/>
    </xf>
    <xf numFmtId="0" fontId="32" fillId="0" borderId="0" xfId="0" applyFont="1" applyAlignment="1" applyProtection="1">
      <alignment horizontal="center" vertical="top"/>
      <protection hidden="1"/>
    </xf>
    <xf numFmtId="0" fontId="2" fillId="0" borderId="0" xfId="0" applyFont="1" applyAlignment="1" applyProtection="1">
      <alignment vertical="center"/>
      <protection hidden="1"/>
    </xf>
    <xf numFmtId="0" fontId="28" fillId="0" borderId="0"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left" vertical="center"/>
      <protection hidden="1"/>
    </xf>
    <xf numFmtId="0" fontId="38" fillId="0" borderId="0" xfId="0" applyNumberFormat="1" applyFont="1" applyBorder="1" applyAlignment="1" applyProtection="1">
      <alignment horizontal="left" vertical="center"/>
      <protection hidden="1"/>
    </xf>
    <xf numFmtId="0" fontId="37" fillId="0" borderId="0" xfId="0" applyNumberFormat="1" applyFont="1" applyAlignment="1" applyProtection="1">
      <alignment horizontal="left" vertical="center"/>
      <protection hidden="1"/>
    </xf>
    <xf numFmtId="0" fontId="28" fillId="0" borderId="0" xfId="0" applyFont="1" applyAlignment="1" applyProtection="1">
      <alignment vertical="center"/>
      <protection hidden="1"/>
    </xf>
    <xf numFmtId="0" fontId="28" fillId="0" borderId="0" xfId="0" applyFont="1" applyAlignment="1" applyProtection="1">
      <alignment horizontal="center" vertical="center"/>
      <protection hidden="1"/>
    </xf>
    <xf numFmtId="0" fontId="38" fillId="0" borderId="0" xfId="0" applyNumberFormat="1" applyFont="1" applyFill="1" applyBorder="1" applyAlignment="1" applyProtection="1">
      <alignment vertical="center"/>
      <protection hidden="1"/>
    </xf>
    <xf numFmtId="0" fontId="28" fillId="0" borderId="0" xfId="0" applyFont="1" applyBorder="1" applyAlignment="1" applyProtection="1">
      <alignment horizontal="right" vertical="center" wrapText="1"/>
      <protection hidden="1"/>
    </xf>
    <xf numFmtId="3" fontId="28" fillId="0" borderId="0" xfId="0" applyNumberFormat="1" applyFont="1" applyAlignment="1" applyProtection="1">
      <alignment horizontal="center" vertical="center"/>
      <protection hidden="1"/>
    </xf>
    <xf numFmtId="0" fontId="28" fillId="0" borderId="0" xfId="0" applyFont="1" applyBorder="1" applyAlignment="1" applyProtection="1">
      <alignment vertical="center"/>
      <protection hidden="1"/>
    </xf>
    <xf numFmtId="0" fontId="25" fillId="0" borderId="0" xfId="0" applyFont="1" applyBorder="1" applyAlignment="1" applyProtection="1">
      <alignment horizontal="right" wrapText="1"/>
      <protection hidden="1"/>
    </xf>
    <xf numFmtId="49" fontId="27" fillId="0" borderId="0" xfId="0" applyNumberFormat="1" applyFont="1" applyFill="1" applyBorder="1" applyAlignment="1" applyProtection="1">
      <alignment horizontal="left" vertical="center"/>
      <protection hidden="1"/>
    </xf>
    <xf numFmtId="3" fontId="27" fillId="0" borderId="0" xfId="0" applyNumberFormat="1" applyFont="1" applyBorder="1" applyAlignment="1" applyProtection="1">
      <alignment vertical="center"/>
      <protection hidden="1"/>
    </xf>
    <xf numFmtId="0" fontId="26"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3" fontId="28" fillId="0" borderId="0" xfId="0" applyNumberFormat="1" applyFont="1" applyAlignment="1" applyProtection="1">
      <alignment vertical="center"/>
      <protection hidden="1"/>
    </xf>
    <xf numFmtId="0" fontId="26" fillId="0" borderId="0" xfId="0" applyFont="1" applyAlignment="1" applyProtection="1">
      <alignment/>
      <protection hidden="1"/>
    </xf>
    <xf numFmtId="0" fontId="0" fillId="0" borderId="0" xfId="0" applyAlignment="1" applyProtection="1">
      <alignment/>
      <protection hidden="1"/>
    </xf>
    <xf numFmtId="0" fontId="2" fillId="0" borderId="0" xfId="0" applyFont="1" applyBorder="1" applyAlignment="1" applyProtection="1">
      <alignment horizontal="right" vertical="center" wrapText="1"/>
      <protection hidden="1"/>
    </xf>
    <xf numFmtId="49" fontId="3" fillId="0" borderId="0" xfId="0" applyNumberFormat="1" applyFont="1" applyBorder="1" applyAlignment="1" applyProtection="1">
      <alignment horizontal="left" vertical="center"/>
      <protection hidden="1"/>
    </xf>
    <xf numFmtId="0" fontId="1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32" fillId="0" borderId="0" xfId="0" applyFont="1" applyAlignment="1" applyProtection="1">
      <alignment horizontal="center"/>
      <protection hidden="1"/>
    </xf>
    <xf numFmtId="1" fontId="39" fillId="0" borderId="0" xfId="0" applyNumberFormat="1" applyFont="1" applyFill="1" applyBorder="1" applyAlignment="1" applyProtection="1">
      <alignment horizontal="left" vertical="center"/>
      <protection hidden="1"/>
    </xf>
    <xf numFmtId="49" fontId="39" fillId="0" borderId="0" xfId="0" applyNumberFormat="1" applyFont="1" applyFill="1" applyBorder="1" applyAlignment="1" applyProtection="1">
      <alignment horizontal="left" vertical="center" wrapText="1"/>
      <protection hidden="1"/>
    </xf>
    <xf numFmtId="49" fontId="39" fillId="0" borderId="0" xfId="0" applyNumberFormat="1" applyFont="1" applyFill="1" applyBorder="1" applyAlignment="1" applyProtection="1">
      <alignment horizontal="left" vertical="center"/>
      <protection hidden="1"/>
    </xf>
    <xf numFmtId="0" fontId="2" fillId="0" borderId="0" xfId="0" applyFont="1" applyBorder="1" applyAlignment="1" applyProtection="1">
      <alignment vertical="center"/>
      <protection hidden="1"/>
    </xf>
    <xf numFmtId="0" fontId="0" fillId="0" borderId="10" xfId="0" applyBorder="1" applyAlignment="1" applyProtection="1">
      <alignment horizontal="center" vertical="center"/>
      <protection hidden="1"/>
    </xf>
    <xf numFmtId="0" fontId="45" fillId="37" borderId="26" xfId="0" applyFont="1" applyFill="1" applyBorder="1" applyAlignment="1" applyProtection="1">
      <alignment horizontal="center" vertical="center" wrapText="1"/>
      <protection hidden="1"/>
    </xf>
    <xf numFmtId="0" fontId="45" fillId="37" borderId="26" xfId="59" applyFont="1" applyFill="1" applyBorder="1" applyAlignment="1" applyProtection="1">
      <alignment horizontal="center" vertical="center"/>
      <protection hidden="1"/>
    </xf>
    <xf numFmtId="0" fontId="45" fillId="37" borderId="26" xfId="59" applyFont="1" applyFill="1" applyBorder="1" applyAlignment="1" applyProtection="1">
      <alignment horizontal="center" vertical="center" wrapText="1"/>
      <protection hidden="1"/>
    </xf>
    <xf numFmtId="49" fontId="9" fillId="0" borderId="0" xfId="57" applyNumberFormat="1" applyFont="1" applyFill="1" applyBorder="1" applyAlignment="1">
      <alignment horizontal="center" vertical="center"/>
      <protection/>
    </xf>
    <xf numFmtId="49" fontId="9" fillId="0" borderId="0" xfId="57" applyNumberFormat="1" applyFont="1" applyFill="1" applyBorder="1" applyAlignment="1">
      <alignment horizontal="left" vertical="center"/>
      <protection/>
    </xf>
    <xf numFmtId="0" fontId="0" fillId="0" borderId="0" xfId="0" applyAlignment="1">
      <alignment vertical="center"/>
    </xf>
    <xf numFmtId="176" fontId="49" fillId="0" borderId="27" xfId="0" applyNumberFormat="1" applyFont="1" applyFill="1" applyBorder="1" applyAlignment="1" applyProtection="1">
      <alignment horizontal="center" vertical="center"/>
      <protection hidden="1"/>
    </xf>
    <xf numFmtId="49" fontId="54" fillId="0" borderId="16" xfId="58" applyNumberFormat="1" applyFont="1" applyFill="1" applyBorder="1" applyAlignment="1" applyProtection="1">
      <alignment horizontal="left" vertical="center"/>
      <protection hidden="1"/>
    </xf>
    <xf numFmtId="176" fontId="49" fillId="0" borderId="28" xfId="0" applyNumberFormat="1" applyFont="1" applyFill="1" applyBorder="1" applyAlignment="1" applyProtection="1">
      <alignment horizontal="center" vertical="center"/>
      <protection hidden="1"/>
    </xf>
    <xf numFmtId="49" fontId="54" fillId="0" borderId="17" xfId="58" applyNumberFormat="1" applyFont="1" applyFill="1" applyBorder="1" applyAlignment="1" applyProtection="1">
      <alignment horizontal="left" vertical="center"/>
      <protection hidden="1"/>
    </xf>
    <xf numFmtId="176" fontId="49" fillId="0" borderId="29" xfId="0" applyNumberFormat="1" applyFont="1" applyFill="1" applyBorder="1" applyAlignment="1" applyProtection="1">
      <alignment horizontal="center" vertical="center"/>
      <protection hidden="1"/>
    </xf>
    <xf numFmtId="0" fontId="34" fillId="37" borderId="26" xfId="0" applyFont="1" applyFill="1" applyBorder="1" applyAlignment="1">
      <alignment horizontal="center" vertical="center" wrapText="1"/>
    </xf>
    <xf numFmtId="0" fontId="34" fillId="37" borderId="26" xfId="59" applyFont="1" applyFill="1" applyBorder="1" applyAlignment="1">
      <alignment horizontal="center" vertical="center"/>
      <protection/>
    </xf>
    <xf numFmtId="0" fontId="34" fillId="37" borderId="26" xfId="59" applyFont="1" applyFill="1" applyBorder="1" applyAlignment="1">
      <alignment horizontal="center" vertical="center" wrapText="1"/>
      <protection/>
    </xf>
    <xf numFmtId="3" fontId="60" fillId="0" borderId="27" xfId="0" applyNumberFormat="1" applyFont="1" applyFill="1" applyBorder="1" applyAlignment="1" applyProtection="1">
      <alignment horizontal="right" vertical="center" shrinkToFit="1"/>
      <protection hidden="1"/>
    </xf>
    <xf numFmtId="3" fontId="60" fillId="0" borderId="28" xfId="0" applyNumberFormat="1" applyFont="1" applyFill="1" applyBorder="1" applyAlignment="1" applyProtection="1">
      <alignment horizontal="right" vertical="center" shrinkToFit="1"/>
      <protection hidden="1"/>
    </xf>
    <xf numFmtId="3" fontId="60" fillId="0" borderId="29" xfId="0" applyNumberFormat="1" applyFont="1" applyFill="1" applyBorder="1" applyAlignment="1" applyProtection="1">
      <alignment horizontal="right" vertical="center" shrinkToFit="1"/>
      <protection hidden="1"/>
    </xf>
    <xf numFmtId="176" fontId="26" fillId="0" borderId="27" xfId="0" applyNumberFormat="1" applyFont="1" applyFill="1" applyBorder="1" applyAlignment="1" applyProtection="1">
      <alignment horizontal="center" vertical="center"/>
      <protection hidden="1"/>
    </xf>
    <xf numFmtId="176" fontId="26" fillId="0" borderId="28" xfId="0" applyNumberFormat="1" applyFont="1" applyFill="1" applyBorder="1" applyAlignment="1" applyProtection="1">
      <alignment horizontal="center" vertical="center"/>
      <protection hidden="1"/>
    </xf>
    <xf numFmtId="176" fontId="26" fillId="0" borderId="29" xfId="0" applyNumberFormat="1" applyFont="1" applyFill="1" applyBorder="1" applyAlignment="1" applyProtection="1">
      <alignment horizontal="center" vertical="center"/>
      <protection hidden="1"/>
    </xf>
    <xf numFmtId="176" fontId="26" fillId="0" borderId="30" xfId="0" applyNumberFormat="1" applyFont="1" applyFill="1" applyBorder="1" applyAlignment="1" applyProtection="1">
      <alignment horizontal="center" vertical="center"/>
      <protection hidden="1"/>
    </xf>
    <xf numFmtId="176" fontId="26" fillId="0" borderId="31" xfId="0" applyNumberFormat="1" applyFont="1" applyFill="1" applyBorder="1" applyAlignment="1" applyProtection="1">
      <alignment horizontal="center" vertical="center"/>
      <protection hidden="1"/>
    </xf>
    <xf numFmtId="0" fontId="30" fillId="0" borderId="0" xfId="0" applyFont="1" applyFill="1" applyAlignment="1" applyProtection="1">
      <alignment horizontal="center" vertical="top" wrapText="1"/>
      <protection hidden="1"/>
    </xf>
    <xf numFmtId="0" fontId="0" fillId="0" borderId="0" xfId="0" applyFill="1" applyBorder="1" applyAlignment="1" applyProtection="1">
      <alignment vertical="top"/>
      <protection hidden="1"/>
    </xf>
    <xf numFmtId="0" fontId="0" fillId="0" borderId="0" xfId="0" applyFill="1" applyAlignment="1" applyProtection="1">
      <alignment vertical="top"/>
      <protection hidden="1"/>
    </xf>
    <xf numFmtId="3" fontId="60" fillId="0" borderId="21" xfId="0" applyNumberFormat="1" applyFont="1" applyFill="1" applyBorder="1" applyAlignment="1" applyProtection="1">
      <alignment horizontal="right" vertical="center" shrinkToFit="1"/>
      <protection hidden="1"/>
    </xf>
    <xf numFmtId="3" fontId="60" fillId="0" borderId="31" xfId="0" applyNumberFormat="1" applyFont="1" applyFill="1" applyBorder="1" applyAlignment="1" applyProtection="1">
      <alignment horizontal="right" vertical="center" shrinkToFit="1"/>
      <protection hidden="1"/>
    </xf>
    <xf numFmtId="3" fontId="60" fillId="0" borderId="23" xfId="0" applyNumberFormat="1" applyFont="1" applyFill="1" applyBorder="1" applyAlignment="1" applyProtection="1">
      <alignment horizontal="right" vertical="center" shrinkToFit="1"/>
      <protection hidden="1"/>
    </xf>
    <xf numFmtId="0" fontId="0" fillId="0" borderId="15"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17" xfId="0" applyFont="1" applyBorder="1" applyAlignment="1" applyProtection="1">
      <alignment horizontal="center" vertical="center"/>
      <protection hidden="1"/>
    </xf>
    <xf numFmtId="0" fontId="61" fillId="0" borderId="0" xfId="0" applyFont="1" applyFill="1" applyAlignment="1" applyProtection="1">
      <alignment horizontal="right" vertical="center" wrapText="1"/>
      <protection hidden="1"/>
    </xf>
    <xf numFmtId="1" fontId="40" fillId="33" borderId="19" xfId="0" applyNumberFormat="1" applyFont="1" applyFill="1" applyBorder="1" applyAlignment="1" applyProtection="1">
      <alignment horizontal="center" vertical="center" shrinkToFit="1"/>
      <protection hidden="1"/>
    </xf>
    <xf numFmtId="49" fontId="40" fillId="33" borderId="19" xfId="0" applyNumberFormat="1" applyFont="1" applyFill="1" applyBorder="1" applyAlignment="1" applyProtection="1">
      <alignment horizontal="center" vertical="center" shrinkToFit="1"/>
      <protection hidden="1"/>
    </xf>
    <xf numFmtId="0" fontId="43" fillId="0" borderId="0" xfId="0" applyFont="1" applyFill="1" applyAlignment="1" applyProtection="1">
      <alignment horizontal="center" vertical="top"/>
      <protection hidden="1"/>
    </xf>
    <xf numFmtId="0" fontId="43" fillId="0" borderId="0" xfId="0" applyFont="1" applyFill="1" applyAlignment="1" applyProtection="1">
      <alignment horizontal="center" vertical="center"/>
      <protection hidden="1"/>
    </xf>
    <xf numFmtId="0" fontId="0" fillId="0" borderId="0" xfId="0" applyBorder="1" applyAlignment="1" applyProtection="1">
      <alignment horizontal="center" vertical="top" wrapText="1"/>
      <protection hidden="1"/>
    </xf>
    <xf numFmtId="0" fontId="25" fillId="38" borderId="19" xfId="0" applyFont="1" applyFill="1" applyBorder="1" applyAlignment="1" applyProtection="1">
      <alignment horizontal="center" vertical="center" wrapText="1"/>
      <protection hidden="1"/>
    </xf>
    <xf numFmtId="0" fontId="27" fillId="38" borderId="19" xfId="59" applyFont="1" applyFill="1" applyBorder="1" applyAlignment="1" applyProtection="1">
      <alignment horizontal="center" vertical="center" wrapText="1"/>
      <protection hidden="1"/>
    </xf>
    <xf numFmtId="0" fontId="27" fillId="38" borderId="19" xfId="0" applyFont="1" applyFill="1" applyBorder="1" applyAlignment="1" applyProtection="1">
      <alignment horizontal="center" vertical="center" wrapText="1"/>
      <protection hidden="1"/>
    </xf>
    <xf numFmtId="0" fontId="27" fillId="38" borderId="19" xfId="59" applyFont="1" applyFill="1" applyBorder="1" applyAlignment="1" applyProtection="1">
      <alignment horizontal="center" vertical="center" wrapText="1"/>
      <protection hidden="1"/>
    </xf>
    <xf numFmtId="0" fontId="27" fillId="38" borderId="19" xfId="0" applyFont="1" applyFill="1" applyBorder="1" applyAlignment="1" applyProtection="1">
      <alignment horizontal="center" vertical="center" wrapText="1"/>
      <protection hidden="1"/>
    </xf>
    <xf numFmtId="3" fontId="60" fillId="0" borderId="30" xfId="0" applyNumberFormat="1" applyFont="1" applyFill="1" applyBorder="1" applyAlignment="1" applyProtection="1">
      <alignment horizontal="right" vertical="center"/>
      <protection hidden="1"/>
    </xf>
    <xf numFmtId="3" fontId="2" fillId="0" borderId="0" xfId="0" applyNumberFormat="1" applyFont="1" applyAlignment="1">
      <alignment vertical="center"/>
    </xf>
    <xf numFmtId="49" fontId="54" fillId="0" borderId="15" xfId="58" applyNumberFormat="1" applyFont="1" applyFill="1" applyBorder="1" applyAlignment="1" applyProtection="1">
      <alignment horizontal="left" vertical="center"/>
      <protection/>
    </xf>
    <xf numFmtId="176" fontId="54" fillId="0" borderId="27" xfId="58" applyNumberFormat="1" applyFont="1" applyFill="1" applyBorder="1" applyAlignment="1" applyProtection="1">
      <alignment horizontal="center" vertical="center"/>
      <protection/>
    </xf>
    <xf numFmtId="3" fontId="49" fillId="33" borderId="27" xfId="0" applyNumberFormat="1" applyFont="1" applyFill="1" applyBorder="1" applyAlignment="1" applyProtection="1">
      <alignment vertical="center"/>
      <protection hidden="1"/>
    </xf>
    <xf numFmtId="180" fontId="49" fillId="0" borderId="27" xfId="0" applyNumberFormat="1" applyFont="1" applyFill="1" applyBorder="1" applyAlignment="1" applyProtection="1">
      <alignment horizontal="right" vertical="center"/>
      <protection/>
    </xf>
    <xf numFmtId="0" fontId="54" fillId="0" borderId="16" xfId="58" applyNumberFormat="1" applyFont="1" applyFill="1" applyBorder="1" applyAlignment="1" applyProtection="1">
      <alignment horizontal="left" vertical="center"/>
      <protection/>
    </xf>
    <xf numFmtId="176" fontId="54" fillId="0" borderId="28" xfId="58" applyNumberFormat="1" applyFont="1" applyFill="1" applyBorder="1" applyAlignment="1" applyProtection="1">
      <alignment horizontal="center" vertical="center"/>
      <protection/>
    </xf>
    <xf numFmtId="3" fontId="49" fillId="33" borderId="28" xfId="0" applyNumberFormat="1" applyFont="1" applyFill="1" applyBorder="1" applyAlignment="1" applyProtection="1">
      <alignment vertical="center"/>
      <protection hidden="1"/>
    </xf>
    <xf numFmtId="180" fontId="49" fillId="0" borderId="28" xfId="0" applyNumberFormat="1" applyFont="1" applyFill="1" applyBorder="1" applyAlignment="1" applyProtection="1">
      <alignment horizontal="right" vertical="center"/>
      <protection/>
    </xf>
    <xf numFmtId="3" fontId="49" fillId="0" borderId="28" xfId="0" applyNumberFormat="1" applyFont="1" applyFill="1" applyBorder="1" applyAlignment="1" applyProtection="1">
      <alignment vertical="center"/>
      <protection locked="0"/>
    </xf>
    <xf numFmtId="0" fontId="54" fillId="0" borderId="32" xfId="58" applyNumberFormat="1" applyFont="1" applyFill="1" applyBorder="1" applyAlignment="1" applyProtection="1">
      <alignment horizontal="left" vertical="center"/>
      <protection/>
    </xf>
    <xf numFmtId="176" fontId="54" fillId="0" borderId="33" xfId="58" applyNumberFormat="1" applyFont="1" applyFill="1" applyBorder="1" applyAlignment="1" applyProtection="1">
      <alignment horizontal="center" vertical="center"/>
      <protection/>
    </xf>
    <xf numFmtId="3" fontId="49" fillId="0" borderId="33" xfId="0" applyNumberFormat="1" applyFont="1" applyFill="1" applyBorder="1" applyAlignment="1" applyProtection="1">
      <alignment vertical="center"/>
      <protection locked="0"/>
    </xf>
    <xf numFmtId="180" fontId="49" fillId="0" borderId="33" xfId="0" applyNumberFormat="1" applyFont="1" applyFill="1" applyBorder="1" applyAlignment="1" applyProtection="1">
      <alignment horizontal="right" vertical="center"/>
      <protection/>
    </xf>
    <xf numFmtId="0" fontId="54" fillId="0" borderId="34" xfId="58" applyNumberFormat="1" applyFont="1" applyFill="1" applyBorder="1" applyAlignment="1" applyProtection="1" quotePrefix="1">
      <alignment horizontal="left" vertical="center"/>
      <protection/>
    </xf>
    <xf numFmtId="176" fontId="54" fillId="0" borderId="35" xfId="58" applyNumberFormat="1" applyFont="1" applyFill="1" applyBorder="1" applyAlignment="1" applyProtection="1">
      <alignment horizontal="center" vertical="center"/>
      <protection/>
    </xf>
    <xf numFmtId="3" fontId="49" fillId="33" borderId="35" xfId="0" applyNumberFormat="1" applyFont="1" applyFill="1" applyBorder="1" applyAlignment="1" applyProtection="1">
      <alignment vertical="center"/>
      <protection hidden="1"/>
    </xf>
    <xf numFmtId="180" fontId="49" fillId="0" borderId="35" xfId="0" applyNumberFormat="1" applyFont="1" applyFill="1" applyBorder="1" applyAlignment="1" applyProtection="1">
      <alignment horizontal="right" vertical="center"/>
      <protection/>
    </xf>
    <xf numFmtId="0" fontId="54" fillId="0" borderId="16" xfId="58" applyNumberFormat="1" applyFont="1" applyFill="1" applyBorder="1" applyAlignment="1" applyProtection="1" quotePrefix="1">
      <alignment horizontal="left" vertical="center"/>
      <protection/>
    </xf>
    <xf numFmtId="3" fontId="49" fillId="33" borderId="33" xfId="0" applyNumberFormat="1" applyFont="1" applyFill="1" applyBorder="1" applyAlignment="1" applyProtection="1">
      <alignment vertical="center"/>
      <protection hidden="1"/>
    </xf>
    <xf numFmtId="0" fontId="54" fillId="0" borderId="34" xfId="58" applyNumberFormat="1" applyFont="1" applyFill="1" applyBorder="1" applyAlignment="1" applyProtection="1">
      <alignment horizontal="left" vertical="center"/>
      <protection/>
    </xf>
    <xf numFmtId="3" fontId="49" fillId="0" borderId="35" xfId="0" applyNumberFormat="1" applyFont="1" applyFill="1" applyBorder="1" applyAlignment="1" applyProtection="1">
      <alignment vertical="center"/>
      <protection locked="0"/>
    </xf>
    <xf numFmtId="0" fontId="54" fillId="0" borderId="16" xfId="58" applyNumberFormat="1" applyFont="1" applyFill="1" applyBorder="1" applyAlignment="1" applyProtection="1">
      <alignment horizontal="left" vertical="center" shrinkToFit="1"/>
      <protection/>
    </xf>
    <xf numFmtId="0" fontId="45" fillId="39" borderId="36" xfId="59" applyFont="1" applyFill="1" applyBorder="1" applyAlignment="1">
      <alignment horizontal="center" vertical="center" wrapText="1"/>
      <protection/>
    </xf>
    <xf numFmtId="0" fontId="45" fillId="39" borderId="36" xfId="0" applyFont="1" applyFill="1" applyBorder="1" applyAlignment="1">
      <alignment horizontal="center" vertical="center" wrapText="1"/>
    </xf>
    <xf numFmtId="0" fontId="54" fillId="0" borderId="15" xfId="58" applyNumberFormat="1" applyFont="1" applyFill="1" applyBorder="1" applyAlignment="1" applyProtection="1" quotePrefix="1">
      <alignment horizontal="left" vertical="center"/>
      <protection/>
    </xf>
    <xf numFmtId="3" fontId="49" fillId="0" borderId="27" xfId="0" applyNumberFormat="1" applyFont="1" applyFill="1" applyBorder="1" applyAlignment="1" applyProtection="1">
      <alignment vertical="center"/>
      <protection locked="0"/>
    </xf>
    <xf numFmtId="0" fontId="45" fillId="39" borderId="26" xfId="59" applyFont="1" applyFill="1" applyBorder="1" applyAlignment="1">
      <alignment horizontal="center" vertical="center"/>
      <protection/>
    </xf>
    <xf numFmtId="0" fontId="45" fillId="39" borderId="26" xfId="59" applyFont="1" applyFill="1" applyBorder="1" applyAlignment="1">
      <alignment horizontal="center" vertical="center" wrapText="1"/>
      <protection/>
    </xf>
    <xf numFmtId="0" fontId="45" fillId="39" borderId="26" xfId="0" applyFont="1" applyFill="1" applyBorder="1" applyAlignment="1">
      <alignment horizontal="center" vertical="center" wrapText="1"/>
    </xf>
    <xf numFmtId="0" fontId="54" fillId="0" borderId="17" xfId="58" applyNumberFormat="1" applyFont="1" applyFill="1" applyBorder="1" applyAlignment="1" applyProtection="1">
      <alignment horizontal="left" vertical="center"/>
      <protection/>
    </xf>
    <xf numFmtId="176" fontId="54" fillId="0" borderId="29" xfId="58" applyNumberFormat="1" applyFont="1" applyFill="1" applyBorder="1" applyAlignment="1" applyProtection="1">
      <alignment horizontal="center" vertical="center"/>
      <protection/>
    </xf>
    <xf numFmtId="3" fontId="49" fillId="33" borderId="29" xfId="0" applyNumberFormat="1" applyFont="1" applyFill="1" applyBorder="1" applyAlignment="1" applyProtection="1">
      <alignment vertical="center"/>
      <protection hidden="1"/>
    </xf>
    <xf numFmtId="180" fontId="49" fillId="0" borderId="29" xfId="0" applyNumberFormat="1" applyFont="1" applyFill="1" applyBorder="1" applyAlignment="1" applyProtection="1">
      <alignment horizontal="right" vertical="center"/>
      <protection/>
    </xf>
    <xf numFmtId="0" fontId="0" fillId="0" borderId="18"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Alignment="1">
      <alignment vertical="center"/>
    </xf>
    <xf numFmtId="0" fontId="22" fillId="35" borderId="13" xfId="53" applyFont="1" applyFill="1" applyBorder="1" applyAlignment="1" applyProtection="1">
      <alignment horizontal="center" vertical="center" shrinkToFit="1"/>
      <protection hidden="1"/>
    </xf>
    <xf numFmtId="49" fontId="54" fillId="0" borderId="15" xfId="58" applyNumberFormat="1" applyFont="1" applyFill="1" applyBorder="1" applyAlignment="1" applyProtection="1">
      <alignment horizontal="left" vertical="center"/>
      <protection hidden="1"/>
    </xf>
    <xf numFmtId="180" fontId="49" fillId="0" borderId="37" xfId="0" applyNumberFormat="1" applyFont="1" applyFill="1" applyBorder="1" applyAlignment="1">
      <alignment horizontal="right" vertical="center"/>
    </xf>
    <xf numFmtId="180" fontId="49" fillId="0" borderId="38" xfId="0" applyNumberFormat="1" applyFont="1" applyFill="1" applyBorder="1" applyAlignment="1">
      <alignment horizontal="right" vertical="center"/>
    </xf>
    <xf numFmtId="180" fontId="49" fillId="0" borderId="39" xfId="0" applyNumberFormat="1" applyFont="1" applyFill="1" applyBorder="1" applyAlignment="1">
      <alignment horizontal="right" vertical="center"/>
    </xf>
    <xf numFmtId="180" fontId="49" fillId="0" borderId="40" xfId="0" applyNumberFormat="1" applyFont="1" applyFill="1" applyBorder="1" applyAlignment="1">
      <alignment horizontal="right" vertical="center"/>
    </xf>
    <xf numFmtId="3" fontId="49" fillId="33" borderId="41" xfId="0" applyNumberFormat="1" applyFont="1" applyFill="1" applyBorder="1" applyAlignment="1" applyProtection="1">
      <alignment vertical="center"/>
      <protection hidden="1"/>
    </xf>
    <xf numFmtId="3" fontId="49" fillId="0" borderId="42" xfId="0" applyNumberFormat="1" applyFont="1" applyFill="1" applyBorder="1" applyAlignment="1" applyProtection="1">
      <alignment vertical="center"/>
      <protection locked="0"/>
    </xf>
    <xf numFmtId="3" fontId="49" fillId="0" borderId="43" xfId="0" applyNumberFormat="1" applyFont="1" applyFill="1" applyBorder="1" applyAlignment="1" applyProtection="1">
      <alignment vertical="center"/>
      <protection locked="0"/>
    </xf>
    <xf numFmtId="49" fontId="52" fillId="0" borderId="15" xfId="58" applyNumberFormat="1" applyFont="1" applyFill="1" applyBorder="1" applyAlignment="1" applyProtection="1">
      <alignment horizontal="left" vertical="center"/>
      <protection hidden="1"/>
    </xf>
    <xf numFmtId="49" fontId="52" fillId="0" borderId="16" xfId="58" applyNumberFormat="1" applyFont="1" applyFill="1" applyBorder="1" applyAlignment="1" applyProtection="1">
      <alignment horizontal="left" vertical="center"/>
      <protection hidden="1"/>
    </xf>
    <xf numFmtId="3" fontId="49" fillId="33" borderId="42" xfId="0" applyNumberFormat="1" applyFont="1" applyFill="1" applyBorder="1" applyAlignment="1" applyProtection="1">
      <alignment vertical="center"/>
      <protection hidden="1"/>
    </xf>
    <xf numFmtId="3" fontId="49" fillId="33" borderId="44" xfId="0" applyNumberFormat="1" applyFont="1" applyFill="1" applyBorder="1" applyAlignment="1" applyProtection="1">
      <alignment vertical="center"/>
      <protection hidden="1"/>
    </xf>
    <xf numFmtId="3" fontId="49" fillId="33" borderId="45" xfId="0" applyNumberFormat="1" applyFont="1" applyFill="1" applyBorder="1" applyAlignment="1" applyProtection="1">
      <alignment vertical="center"/>
      <protection hidden="1"/>
    </xf>
    <xf numFmtId="3" fontId="49" fillId="33" borderId="46" xfId="0" applyNumberFormat="1" applyFont="1" applyFill="1" applyBorder="1" applyAlignment="1" applyProtection="1">
      <alignment vertical="center"/>
      <protection hidden="1"/>
    </xf>
    <xf numFmtId="3" fontId="49" fillId="33" borderId="47" xfId="0" applyNumberFormat="1" applyFont="1" applyFill="1" applyBorder="1" applyAlignment="1" applyProtection="1">
      <alignment vertical="center"/>
      <protection hidden="1"/>
    </xf>
    <xf numFmtId="3" fontId="49" fillId="0" borderId="44" xfId="0" applyNumberFormat="1" applyFont="1" applyFill="1" applyBorder="1" applyAlignment="1" applyProtection="1">
      <alignment vertical="center"/>
      <protection locked="0"/>
    </xf>
    <xf numFmtId="3" fontId="49" fillId="0" borderId="45" xfId="0" applyNumberFormat="1" applyFont="1" applyFill="1" applyBorder="1" applyAlignment="1" applyProtection="1">
      <alignment vertical="center"/>
      <protection locked="0"/>
    </xf>
    <xf numFmtId="3" fontId="49" fillId="0" borderId="47" xfId="0" applyNumberFormat="1" applyFont="1" applyFill="1" applyBorder="1" applyAlignment="1" applyProtection="1">
      <alignment vertical="center"/>
      <protection locked="0"/>
    </xf>
    <xf numFmtId="3" fontId="49" fillId="0" borderId="48" xfId="0" applyNumberFormat="1" applyFont="1" applyFill="1" applyBorder="1" applyAlignment="1" applyProtection="1">
      <alignment vertical="center"/>
      <protection locked="0"/>
    </xf>
    <xf numFmtId="3" fontId="49" fillId="0" borderId="49" xfId="0" applyNumberFormat="1" applyFont="1" applyFill="1" applyBorder="1" applyAlignment="1" applyProtection="1">
      <alignment vertical="center"/>
      <protection locked="0"/>
    </xf>
    <xf numFmtId="3" fontId="49" fillId="0" borderId="50" xfId="0" applyNumberFormat="1" applyFont="1" applyFill="1" applyBorder="1" applyAlignment="1" applyProtection="1">
      <alignment vertical="center"/>
      <protection locked="0"/>
    </xf>
    <xf numFmtId="3" fontId="49" fillId="0" borderId="41" xfId="0" applyNumberFormat="1" applyFont="1" applyFill="1" applyBorder="1" applyAlignment="1" applyProtection="1">
      <alignment vertical="center"/>
      <protection locked="0"/>
    </xf>
    <xf numFmtId="3" fontId="49" fillId="0" borderId="51" xfId="0" applyNumberFormat="1" applyFont="1" applyFill="1" applyBorder="1" applyAlignment="1" applyProtection="1">
      <alignment vertical="center"/>
      <protection locked="0"/>
    </xf>
    <xf numFmtId="0" fontId="0" fillId="0" borderId="52" xfId="0" applyFont="1" applyFill="1" applyBorder="1" applyAlignment="1">
      <alignment/>
    </xf>
    <xf numFmtId="3" fontId="0" fillId="0" borderId="52" xfId="0" applyNumberFormat="1" applyFont="1" applyFill="1" applyBorder="1" applyAlignment="1">
      <alignment/>
    </xf>
    <xf numFmtId="4" fontId="0" fillId="0" borderId="52" xfId="0" applyNumberFormat="1" applyFont="1" applyFill="1" applyBorder="1" applyAlignment="1">
      <alignment/>
    </xf>
    <xf numFmtId="192" fontId="39" fillId="33" borderId="11" xfId="0" applyNumberFormat="1" applyFont="1" applyFill="1" applyBorder="1" applyAlignment="1" applyProtection="1">
      <alignment horizontal="center" vertical="center"/>
      <protection locked="0"/>
    </xf>
    <xf numFmtId="0" fontId="28" fillId="0" borderId="0" xfId="0" applyFont="1" applyAlignment="1" applyProtection="1">
      <alignment horizontal="left" vertical="center"/>
      <protection hidden="1"/>
    </xf>
    <xf numFmtId="192" fontId="39" fillId="0" borderId="0" xfId="0" applyNumberFormat="1" applyFont="1" applyFill="1" applyBorder="1" applyAlignment="1" applyProtection="1">
      <alignment horizontal="left" vertical="center"/>
      <protection hidden="1"/>
    </xf>
    <xf numFmtId="3" fontId="39" fillId="0" borderId="0" xfId="0" applyNumberFormat="1" applyFont="1" applyFill="1" applyBorder="1" applyAlignment="1" applyProtection="1">
      <alignment horizontal="left" vertical="center"/>
      <protection hidden="1"/>
    </xf>
    <xf numFmtId="0" fontId="53" fillId="0" borderId="19" xfId="0" applyFont="1" applyFill="1" applyBorder="1" applyAlignment="1" applyProtection="1">
      <alignment horizontal="center" vertical="center" wrapText="1"/>
      <protection hidden="1"/>
    </xf>
    <xf numFmtId="0" fontId="47" fillId="34" borderId="53" xfId="0" applyFont="1" applyFill="1" applyBorder="1" applyAlignment="1" applyProtection="1">
      <alignment horizontal="left" vertical="center" wrapText="1"/>
      <protection hidden="1"/>
    </xf>
    <xf numFmtId="0" fontId="22" fillId="35" borderId="54" xfId="53" applyFont="1" applyFill="1" applyBorder="1" applyAlignment="1" applyProtection="1">
      <alignment horizontal="center" vertical="center" wrapText="1"/>
      <protection hidden="1"/>
    </xf>
    <xf numFmtId="0" fontId="22" fillId="37" borderId="55" xfId="0" applyFont="1" applyFill="1" applyBorder="1" applyAlignment="1">
      <alignment horizontal="center" vertical="center"/>
    </xf>
    <xf numFmtId="0" fontId="22" fillId="37" borderId="56" xfId="0" applyFont="1" applyFill="1" applyBorder="1" applyAlignment="1">
      <alignment horizontal="center" vertical="center"/>
    </xf>
    <xf numFmtId="0" fontId="53" fillId="0" borderId="57" xfId="0" applyFont="1" applyFill="1" applyBorder="1" applyAlignment="1" applyProtection="1">
      <alignment horizontal="center" vertical="center" wrapText="1"/>
      <protection hidden="1"/>
    </xf>
    <xf numFmtId="0" fontId="5" fillId="40" borderId="58" xfId="0" applyFont="1" applyFill="1" applyBorder="1" applyAlignment="1">
      <alignment horizontal="left" vertical="top" wrapText="1"/>
    </xf>
    <xf numFmtId="0" fontId="0" fillId="40" borderId="0" xfId="0" applyFill="1" applyBorder="1" applyAlignment="1">
      <alignment wrapText="1"/>
    </xf>
    <xf numFmtId="0" fontId="0" fillId="40" borderId="59" xfId="0" applyFill="1" applyBorder="1" applyAlignment="1">
      <alignment wrapText="1"/>
    </xf>
    <xf numFmtId="0" fontId="0" fillId="40" borderId="60" xfId="0" applyFont="1" applyFill="1" applyBorder="1" applyAlignment="1" quotePrefix="1">
      <alignment horizontal="left" vertical="top" wrapText="1"/>
    </xf>
    <xf numFmtId="0" fontId="0" fillId="40" borderId="52" xfId="0" applyFill="1" applyBorder="1" applyAlignment="1">
      <alignment wrapText="1"/>
    </xf>
    <xf numFmtId="0" fontId="0" fillId="40" borderId="61" xfId="0" applyFill="1" applyBorder="1" applyAlignment="1">
      <alignment wrapText="1"/>
    </xf>
    <xf numFmtId="0" fontId="25" fillId="40" borderId="58" xfId="0" applyFont="1" applyFill="1" applyBorder="1" applyAlignment="1">
      <alignment horizontal="left" vertical="top" wrapText="1"/>
    </xf>
    <xf numFmtId="0" fontId="0" fillId="0" borderId="0" xfId="0" applyAlignment="1">
      <alignment/>
    </xf>
    <xf numFmtId="0" fontId="0" fillId="0" borderId="59" xfId="0" applyBorder="1" applyAlignment="1">
      <alignment/>
    </xf>
    <xf numFmtId="0" fontId="43" fillId="40" borderId="62" xfId="0" applyFont="1" applyFill="1" applyBorder="1" applyAlignment="1" applyProtection="1">
      <alignment horizontal="left" wrapText="1"/>
      <protection hidden="1"/>
    </xf>
    <xf numFmtId="0" fontId="56" fillId="0" borderId="18" xfId="0" applyFont="1" applyBorder="1" applyAlignment="1" applyProtection="1">
      <alignment wrapText="1"/>
      <protection hidden="1"/>
    </xf>
    <xf numFmtId="0" fontId="56" fillId="0" borderId="63" xfId="0" applyFont="1" applyBorder="1" applyAlignment="1" applyProtection="1">
      <alignment wrapText="1"/>
      <protection hidden="1"/>
    </xf>
    <xf numFmtId="0" fontId="67" fillId="40" borderId="58" xfId="0" applyFont="1" applyFill="1" applyBorder="1" applyAlignment="1">
      <alignment horizontal="left" vertical="top" wrapText="1"/>
    </xf>
    <xf numFmtId="0" fontId="67" fillId="0" borderId="0" xfId="0" applyFont="1" applyAlignment="1">
      <alignment wrapText="1"/>
    </xf>
    <xf numFmtId="0" fontId="67" fillId="0" borderId="59" xfId="0" applyFont="1" applyBorder="1" applyAlignment="1">
      <alignment wrapText="1"/>
    </xf>
    <xf numFmtId="0" fontId="67" fillId="0" borderId="58" xfId="0" applyFont="1" applyBorder="1" applyAlignment="1">
      <alignment wrapText="1"/>
    </xf>
    <xf numFmtId="0" fontId="12" fillId="41" borderId="64" xfId="53" applyFont="1" applyFill="1" applyBorder="1" applyAlignment="1" applyProtection="1">
      <alignment horizontal="center" vertical="center" wrapText="1"/>
      <protection/>
    </xf>
    <xf numFmtId="0" fontId="12" fillId="41" borderId="65" xfId="53" applyFont="1" applyFill="1" applyBorder="1" applyAlignment="1" applyProtection="1">
      <alignment horizontal="center" wrapText="1"/>
      <protection/>
    </xf>
    <xf numFmtId="0" fontId="12" fillId="41" borderId="66" xfId="53" applyFont="1" applyFill="1" applyBorder="1" applyAlignment="1" applyProtection="1">
      <alignment horizontal="center" wrapText="1"/>
      <protection/>
    </xf>
    <xf numFmtId="0" fontId="20" fillId="42" borderId="58" xfId="0" applyFont="1" applyFill="1" applyBorder="1" applyAlignment="1" applyProtection="1">
      <alignment horizontal="center" vertical="center"/>
      <protection hidden="1"/>
    </xf>
    <xf numFmtId="0" fontId="21" fillId="42" borderId="0" xfId="0" applyFont="1" applyFill="1" applyBorder="1" applyAlignment="1" applyProtection="1">
      <alignment/>
      <protection hidden="1"/>
    </xf>
    <xf numFmtId="0" fontId="0" fillId="42" borderId="0" xfId="0" applyFill="1" applyAlignment="1" applyProtection="1">
      <alignment/>
      <protection hidden="1"/>
    </xf>
    <xf numFmtId="0" fontId="22" fillId="42" borderId="58" xfId="0" applyFont="1" applyFill="1" applyBorder="1" applyAlignment="1" applyProtection="1">
      <alignment horizontal="right" vertical="center"/>
      <protection hidden="1"/>
    </xf>
    <xf numFmtId="0" fontId="23" fillId="41" borderId="67" xfId="0" applyFont="1" applyFill="1" applyBorder="1" applyAlignment="1" applyProtection="1">
      <alignment horizontal="left" vertical="top" wrapText="1"/>
      <protection hidden="1"/>
    </xf>
    <xf numFmtId="0" fontId="24" fillId="41" borderId="68" xfId="0" applyFont="1" applyFill="1" applyBorder="1" applyAlignment="1" applyProtection="1">
      <alignment horizontal="left" wrapText="1"/>
      <protection hidden="1"/>
    </xf>
    <xf numFmtId="0" fontId="24" fillId="41" borderId="69" xfId="0" applyFont="1" applyFill="1" applyBorder="1" applyAlignment="1" applyProtection="1">
      <alignment horizontal="left" wrapText="1"/>
      <protection hidden="1"/>
    </xf>
    <xf numFmtId="0" fontId="26" fillId="0" borderId="62" xfId="0" applyFont="1" applyBorder="1" applyAlignment="1" applyProtection="1">
      <alignment horizontal="justify" vertical="center" wrapText="1"/>
      <protection hidden="1"/>
    </xf>
    <xf numFmtId="0" fontId="26" fillId="0" borderId="18" xfId="0" applyFont="1" applyBorder="1" applyAlignment="1" applyProtection="1">
      <alignment horizontal="justify" vertical="center"/>
      <protection hidden="1"/>
    </xf>
    <xf numFmtId="0" fontId="26" fillId="0" borderId="63" xfId="0" applyFont="1" applyBorder="1" applyAlignment="1" applyProtection="1">
      <alignment horizontal="justify" vertical="center"/>
      <protection hidden="1"/>
    </xf>
    <xf numFmtId="0" fontId="26" fillId="0" borderId="58" xfId="0" applyFont="1" applyBorder="1" applyAlignment="1" applyProtection="1">
      <alignment horizontal="justify" vertical="center" wrapText="1"/>
      <protection hidden="1"/>
    </xf>
    <xf numFmtId="0" fontId="26" fillId="0" borderId="0" xfId="0" applyFont="1" applyBorder="1" applyAlignment="1" applyProtection="1">
      <alignment horizontal="justify" vertical="center"/>
      <protection hidden="1"/>
    </xf>
    <xf numFmtId="0" fontId="26" fillId="0" borderId="59" xfId="0" applyFont="1" applyBorder="1" applyAlignment="1" applyProtection="1">
      <alignment horizontal="justify" vertical="center"/>
      <protection hidden="1"/>
    </xf>
    <xf numFmtId="0" fontId="25" fillId="0" borderId="58" xfId="0" applyFont="1" applyBorder="1" applyAlignment="1" applyProtection="1">
      <alignment horizontal="justify" vertical="center" wrapText="1"/>
      <protection hidden="1"/>
    </xf>
    <xf numFmtId="0" fontId="4" fillId="0" borderId="60" xfId="0" applyFont="1" applyBorder="1" applyAlignment="1" applyProtection="1">
      <alignment horizontal="justify" vertical="center" wrapText="1"/>
      <protection hidden="1"/>
    </xf>
    <xf numFmtId="0" fontId="26" fillId="0" borderId="52" xfId="0" applyFont="1" applyBorder="1" applyAlignment="1" applyProtection="1">
      <alignment horizontal="justify" vertical="center"/>
      <protection hidden="1"/>
    </xf>
    <xf numFmtId="0" fontId="26" fillId="0" borderId="61" xfId="0" applyFont="1" applyBorder="1" applyAlignment="1" applyProtection="1">
      <alignment horizontal="justify" vertical="center"/>
      <protection hidden="1"/>
    </xf>
    <xf numFmtId="0" fontId="0" fillId="0" borderId="0" xfId="0" applyAlignment="1" applyProtection="1">
      <alignment horizontal="justify" vertical="center" wrapText="1"/>
      <protection hidden="1"/>
    </xf>
    <xf numFmtId="0" fontId="0" fillId="0" borderId="59" xfId="0" applyBorder="1" applyAlignment="1" applyProtection="1">
      <alignment horizontal="justify" vertical="center" wrapText="1"/>
      <protection hidden="1"/>
    </xf>
    <xf numFmtId="49" fontId="26" fillId="0" borderId="28" xfId="0" applyNumberFormat="1" applyFont="1" applyFill="1" applyBorder="1" applyAlignment="1" applyProtection="1">
      <alignment horizontal="left" vertical="center" wrapText="1"/>
      <protection hidden="1"/>
    </xf>
    <xf numFmtId="0" fontId="0" fillId="0" borderId="28" xfId="0" applyFont="1" applyBorder="1" applyAlignment="1" applyProtection="1">
      <alignment wrapText="1"/>
      <protection hidden="1"/>
    </xf>
    <xf numFmtId="176" fontId="30" fillId="0" borderId="18" xfId="0" applyNumberFormat="1" applyFont="1" applyFill="1" applyBorder="1" applyAlignment="1" applyProtection="1">
      <alignment horizontal="center" vertical="top" wrapText="1"/>
      <protection hidden="1"/>
    </xf>
    <xf numFmtId="0" fontId="18" fillId="0" borderId="18" xfId="0" applyFont="1" applyBorder="1" applyAlignment="1" applyProtection="1">
      <alignment horizontal="center" vertical="top" wrapText="1"/>
      <protection hidden="1"/>
    </xf>
    <xf numFmtId="0" fontId="65" fillId="38" borderId="19" xfId="0" applyFont="1" applyFill="1" applyBorder="1" applyAlignment="1" applyProtection="1">
      <alignment horizontal="center" vertical="center" wrapText="1"/>
      <protection hidden="1"/>
    </xf>
    <xf numFmtId="0" fontId="30" fillId="0" borderId="18" xfId="0" applyFont="1" applyFill="1" applyBorder="1" applyAlignment="1" applyProtection="1">
      <alignment horizontal="center" vertical="top" wrapText="1"/>
      <protection hidden="1"/>
    </xf>
    <xf numFmtId="0" fontId="0" fillId="0" borderId="18" xfId="0" applyBorder="1" applyAlignment="1" applyProtection="1">
      <alignment horizontal="center" vertical="top" wrapText="1"/>
      <protection hidden="1"/>
    </xf>
    <xf numFmtId="49" fontId="26" fillId="0" borderId="29" xfId="0" applyNumberFormat="1" applyFont="1" applyFill="1" applyBorder="1" applyAlignment="1" applyProtection="1">
      <alignment horizontal="left" vertical="center" wrapText="1"/>
      <protection hidden="1"/>
    </xf>
    <xf numFmtId="0" fontId="0" fillId="0" borderId="29" xfId="0" applyFont="1" applyBorder="1" applyAlignment="1" applyProtection="1">
      <alignment wrapText="1"/>
      <protection hidden="1"/>
    </xf>
    <xf numFmtId="0" fontId="25" fillId="38" borderId="19" xfId="0" applyFont="1" applyFill="1" applyBorder="1" applyAlignment="1" applyProtection="1">
      <alignment horizontal="center" vertical="center" wrapText="1"/>
      <protection hidden="1"/>
    </xf>
    <xf numFmtId="0" fontId="30" fillId="0" borderId="18" xfId="0" applyFont="1" applyFill="1" applyBorder="1" applyAlignment="1" applyProtection="1">
      <alignment horizontal="center" vertical="top"/>
      <protection hidden="1"/>
    </xf>
    <xf numFmtId="49" fontId="25" fillId="0" borderId="60" xfId="0" applyNumberFormat="1" applyFont="1" applyFill="1" applyBorder="1" applyAlignment="1" applyProtection="1">
      <alignment horizontal="center" vertical="center"/>
      <protection hidden="1"/>
    </xf>
    <xf numFmtId="49" fontId="25" fillId="0" borderId="52" xfId="0" applyNumberFormat="1" applyFont="1" applyFill="1" applyBorder="1" applyAlignment="1" applyProtection="1">
      <alignment horizontal="center" vertical="center"/>
      <protection hidden="1"/>
    </xf>
    <xf numFmtId="49" fontId="25" fillId="0" borderId="61" xfId="0" applyNumberFormat="1" applyFont="1" applyFill="1" applyBorder="1" applyAlignment="1" applyProtection="1">
      <alignment horizontal="center" vertical="center"/>
      <protection hidden="1"/>
    </xf>
    <xf numFmtId="0" fontId="0" fillId="0" borderId="18" xfId="0" applyBorder="1" applyAlignment="1" applyProtection="1">
      <alignment horizontal="center" vertical="top"/>
      <protection hidden="1"/>
    </xf>
    <xf numFmtId="0" fontId="26" fillId="0" borderId="0" xfId="0" applyFont="1" applyFill="1" applyAlignment="1" applyProtection="1">
      <alignment horizontal="center" vertical="top"/>
      <protection hidden="1"/>
    </xf>
    <xf numFmtId="0" fontId="36" fillId="0" borderId="0" xfId="0" applyFont="1" applyBorder="1" applyAlignment="1" applyProtection="1">
      <alignment horizontal="left" vertical="center" wrapText="1"/>
      <protection hidden="1"/>
    </xf>
    <xf numFmtId="0" fontId="26" fillId="0" borderId="61" xfId="0" applyFont="1" applyBorder="1" applyAlignment="1">
      <alignment horizontal="center" vertical="center"/>
    </xf>
    <xf numFmtId="49" fontId="25" fillId="0" borderId="60" xfId="0" applyNumberFormat="1" applyFont="1" applyFill="1" applyBorder="1" applyAlignment="1" applyProtection="1">
      <alignment horizontal="center" vertical="center" shrinkToFit="1"/>
      <protection hidden="1"/>
    </xf>
    <xf numFmtId="0" fontId="26" fillId="0" borderId="61" xfId="0" applyFont="1" applyBorder="1" applyAlignment="1" applyProtection="1">
      <alignment horizontal="center" vertical="center" shrinkToFit="1"/>
      <protection hidden="1"/>
    </xf>
    <xf numFmtId="0" fontId="30" fillId="0" borderId="68" xfId="0" applyFont="1" applyFill="1" applyBorder="1" applyAlignment="1" applyProtection="1">
      <alignment horizontal="center" vertical="top"/>
      <protection hidden="1"/>
    </xf>
    <xf numFmtId="0" fontId="0" fillId="0" borderId="68" xfId="0" applyBorder="1" applyAlignment="1">
      <alignment horizontal="center" vertical="top"/>
    </xf>
    <xf numFmtId="193" fontId="40" fillId="33" borderId="67" xfId="0" applyNumberFormat="1" applyFont="1" applyFill="1" applyBorder="1" applyAlignment="1" applyProtection="1">
      <alignment horizontal="center" vertical="center"/>
      <protection hidden="1"/>
    </xf>
    <xf numFmtId="193" fontId="0" fillId="0" borderId="69" xfId="0" applyNumberFormat="1" applyBorder="1" applyAlignment="1" applyProtection="1">
      <alignment horizontal="center" vertical="center"/>
      <protection hidden="1"/>
    </xf>
    <xf numFmtId="0" fontId="61" fillId="0" borderId="0" xfId="0" applyFont="1" applyFill="1" applyBorder="1" applyAlignment="1" applyProtection="1">
      <alignment horizontal="right" vertical="center" wrapText="1"/>
      <protection hidden="1"/>
    </xf>
    <xf numFmtId="0" fontId="26" fillId="0" borderId="15" xfId="0" applyNumberFormat="1" applyFont="1" applyFill="1" applyBorder="1" applyAlignment="1" applyProtection="1">
      <alignment horizontal="left" vertical="center" wrapText="1"/>
      <protection hidden="1"/>
    </xf>
    <xf numFmtId="0" fontId="0" fillId="0" borderId="30" xfId="0" applyNumberFormat="1" applyFont="1" applyBorder="1" applyAlignment="1" applyProtection="1">
      <alignment wrapText="1"/>
      <protection hidden="1"/>
    </xf>
    <xf numFmtId="0" fontId="43" fillId="0" borderId="67" xfId="0" applyFont="1" applyFill="1" applyBorder="1" applyAlignment="1" applyProtection="1">
      <alignment horizontal="center" vertical="center" shrinkToFit="1"/>
      <protection hidden="1"/>
    </xf>
    <xf numFmtId="0" fontId="26" fillId="0" borderId="69" xfId="0" applyFont="1" applyFill="1" applyBorder="1" applyAlignment="1" applyProtection="1">
      <alignment shrinkToFit="1"/>
      <protection hidden="1"/>
    </xf>
    <xf numFmtId="49" fontId="40" fillId="33" borderId="67" xfId="0" applyNumberFormat="1" applyFont="1" applyFill="1" applyBorder="1" applyAlignment="1" applyProtection="1">
      <alignment horizontal="left" vertical="center" shrinkToFit="1"/>
      <protection hidden="1"/>
    </xf>
    <xf numFmtId="0" fontId="0" fillId="0" borderId="68" xfId="0" applyBorder="1" applyAlignment="1">
      <alignment shrinkToFit="1"/>
    </xf>
    <xf numFmtId="0" fontId="0" fillId="0" borderId="69" xfId="0" applyBorder="1" applyAlignment="1">
      <alignment shrinkToFit="1"/>
    </xf>
    <xf numFmtId="0" fontId="42" fillId="0" borderId="0" xfId="0" applyFont="1" applyFill="1" applyAlignment="1" applyProtection="1">
      <alignment horizontal="center" vertical="center" wrapText="1"/>
      <protection hidden="1"/>
    </xf>
    <xf numFmtId="4" fontId="40" fillId="33" borderId="67" xfId="0" applyNumberFormat="1" applyFont="1" applyFill="1" applyBorder="1" applyAlignment="1" applyProtection="1">
      <alignment horizontal="center" vertical="center" shrinkToFit="1"/>
      <protection hidden="1"/>
    </xf>
    <xf numFmtId="4" fontId="40" fillId="33" borderId="68" xfId="0" applyNumberFormat="1" applyFont="1" applyFill="1" applyBorder="1" applyAlignment="1" applyProtection="1">
      <alignment horizontal="center" vertical="center" shrinkToFit="1"/>
      <protection hidden="1"/>
    </xf>
    <xf numFmtId="4" fontId="40" fillId="33" borderId="69" xfId="0" applyNumberFormat="1" applyFont="1" applyFill="1" applyBorder="1" applyAlignment="1" applyProtection="1">
      <alignment horizontal="center" vertical="center" shrinkToFit="1"/>
      <protection hidden="1"/>
    </xf>
    <xf numFmtId="49" fontId="40" fillId="33" borderId="67" xfId="0" applyNumberFormat="1" applyFont="1" applyFill="1" applyBorder="1" applyAlignment="1" applyProtection="1">
      <alignment horizontal="center" vertical="center" shrinkToFit="1"/>
      <protection hidden="1"/>
    </xf>
    <xf numFmtId="0" fontId="26" fillId="33" borderId="69" xfId="0" applyFont="1" applyFill="1" applyBorder="1" applyAlignment="1" applyProtection="1">
      <alignment horizontal="center" shrinkToFit="1"/>
      <protection hidden="1"/>
    </xf>
    <xf numFmtId="49" fontId="40" fillId="33" borderId="68" xfId="0" applyNumberFormat="1" applyFont="1" applyFill="1" applyBorder="1" applyAlignment="1" applyProtection="1">
      <alignment horizontal="left" vertical="center" shrinkToFit="1"/>
      <protection hidden="1"/>
    </xf>
    <xf numFmtId="0" fontId="26" fillId="33" borderId="69" xfId="0" applyFont="1" applyFill="1" applyBorder="1" applyAlignment="1" applyProtection="1">
      <alignment shrinkToFit="1"/>
      <protection hidden="1"/>
    </xf>
    <xf numFmtId="49" fontId="26" fillId="0" borderId="27" xfId="0" applyNumberFormat="1" applyFont="1" applyFill="1" applyBorder="1" applyAlignment="1" applyProtection="1">
      <alignment horizontal="left" vertical="center" wrapText="1"/>
      <protection hidden="1"/>
    </xf>
    <xf numFmtId="0" fontId="0" fillId="0" borderId="27" xfId="0" applyFont="1" applyBorder="1" applyAlignment="1" applyProtection="1">
      <alignment wrapText="1"/>
      <protection hidden="1"/>
    </xf>
    <xf numFmtId="0" fontId="0" fillId="0" borderId="18" xfId="0" applyBorder="1" applyAlignment="1">
      <alignment horizontal="center" vertical="top"/>
    </xf>
    <xf numFmtId="0" fontId="26" fillId="0" borderId="17" xfId="0" applyNumberFormat="1" applyFont="1" applyFill="1" applyBorder="1" applyAlignment="1" applyProtection="1">
      <alignment horizontal="left" vertical="center" wrapText="1"/>
      <protection hidden="1"/>
    </xf>
    <xf numFmtId="0" fontId="0" fillId="0" borderId="31" xfId="0" applyNumberFormat="1" applyFont="1" applyBorder="1" applyAlignment="1" applyProtection="1">
      <alignment wrapText="1"/>
      <protection hidden="1"/>
    </xf>
    <xf numFmtId="1" fontId="40" fillId="33" borderId="67" xfId="0" applyNumberFormat="1" applyFont="1" applyFill="1" applyBorder="1" applyAlignment="1" applyProtection="1">
      <alignment horizontal="center" vertical="center"/>
      <protection hidden="1"/>
    </xf>
    <xf numFmtId="1" fontId="0" fillId="0" borderId="69" xfId="0" applyNumberFormat="1" applyBorder="1" applyAlignment="1" applyProtection="1">
      <alignment horizontal="center" vertical="center"/>
      <protection hidden="1"/>
    </xf>
    <xf numFmtId="0" fontId="49" fillId="0" borderId="70" xfId="0" applyNumberFormat="1" applyFont="1" applyFill="1" applyBorder="1" applyAlignment="1" applyProtection="1">
      <alignment horizontal="left" vertical="center" wrapText="1"/>
      <protection/>
    </xf>
    <xf numFmtId="0" fontId="49" fillId="0" borderId="71" xfId="0" applyNumberFormat="1" applyFont="1" applyFill="1" applyBorder="1" applyAlignment="1" applyProtection="1">
      <alignment horizontal="left" vertical="center" wrapText="1"/>
      <protection/>
    </xf>
    <xf numFmtId="0" fontId="49" fillId="0" borderId="71" xfId="0" applyNumberFormat="1" applyFont="1" applyFill="1" applyBorder="1" applyAlignment="1" applyProtection="1">
      <alignment horizontal="left" vertical="center" shrinkToFit="1"/>
      <protection/>
    </xf>
    <xf numFmtId="0" fontId="49" fillId="0" borderId="72" xfId="0" applyNumberFormat="1" applyFont="1" applyFill="1" applyBorder="1" applyAlignment="1" applyProtection="1">
      <alignment horizontal="left" vertical="center" shrinkToFit="1"/>
      <protection/>
    </xf>
    <xf numFmtId="0" fontId="49" fillId="0" borderId="73" xfId="0" applyNumberFormat="1" applyFont="1" applyFill="1" applyBorder="1" applyAlignment="1" applyProtection="1">
      <alignment horizontal="left" vertical="center" shrinkToFit="1"/>
      <protection/>
    </xf>
    <xf numFmtId="0" fontId="49" fillId="0" borderId="74" xfId="0" applyNumberFormat="1" applyFont="1" applyFill="1" applyBorder="1" applyAlignment="1" applyProtection="1">
      <alignment horizontal="left" vertical="center" wrapText="1"/>
      <protection/>
    </xf>
    <xf numFmtId="0" fontId="49" fillId="0" borderId="75" xfId="0" applyNumberFormat="1" applyFont="1" applyFill="1" applyBorder="1" applyAlignment="1" applyProtection="1">
      <alignment horizontal="left" vertical="center" wrapText="1"/>
      <protection/>
    </xf>
    <xf numFmtId="0" fontId="49" fillId="0" borderId="76" xfId="0" applyNumberFormat="1" applyFont="1" applyFill="1" applyBorder="1" applyAlignment="1" applyProtection="1">
      <alignment horizontal="left" vertical="center" wrapText="1"/>
      <protection/>
    </xf>
    <xf numFmtId="0" fontId="49" fillId="0" borderId="77" xfId="0" applyNumberFormat="1" applyFont="1" applyFill="1" applyBorder="1" applyAlignment="1" applyProtection="1">
      <alignment horizontal="left" vertical="center" wrapText="1"/>
      <protection/>
    </xf>
    <xf numFmtId="0" fontId="22" fillId="39" borderId="78" xfId="59" applyFont="1" applyFill="1" applyBorder="1" applyAlignment="1">
      <alignment horizontal="left" vertical="center" wrapText="1"/>
      <protection/>
    </xf>
    <xf numFmtId="0" fontId="21" fillId="39" borderId="79" xfId="0" applyFont="1" applyFill="1" applyBorder="1" applyAlignment="1">
      <alignment horizontal="left" vertical="center"/>
    </xf>
    <xf numFmtId="0" fontId="21" fillId="39" borderId="80" xfId="0" applyFont="1" applyFill="1" applyBorder="1" applyAlignment="1">
      <alignment horizontal="left" vertical="center"/>
    </xf>
    <xf numFmtId="3" fontId="27" fillId="0" borderId="0" xfId="0" applyNumberFormat="1" applyFont="1" applyBorder="1" applyAlignment="1" applyProtection="1">
      <alignment horizontal="right" vertical="center" shrinkToFit="1"/>
      <protection/>
    </xf>
    <xf numFmtId="0" fontId="26" fillId="0" borderId="59" xfId="0" applyFont="1" applyBorder="1" applyAlignment="1" applyProtection="1">
      <alignment horizontal="right" vertical="center" shrinkToFit="1"/>
      <protection/>
    </xf>
    <xf numFmtId="0" fontId="26" fillId="0" borderId="0" xfId="0" applyFont="1" applyBorder="1" applyAlignment="1" applyProtection="1">
      <alignment horizontal="right" vertical="center" shrinkToFit="1"/>
      <protection/>
    </xf>
    <xf numFmtId="49" fontId="49" fillId="0" borderId="30" xfId="0" applyNumberFormat="1" applyFont="1" applyFill="1" applyBorder="1" applyAlignment="1" applyProtection="1">
      <alignment horizontal="left" vertical="center" wrapText="1"/>
      <protection/>
    </xf>
    <xf numFmtId="0" fontId="0" fillId="0" borderId="3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22" fillId="39" borderId="82" xfId="59" applyFont="1" applyFill="1" applyBorder="1" applyAlignment="1">
      <alignment horizontal="left" vertical="center" wrapText="1"/>
      <protection/>
    </xf>
    <xf numFmtId="0" fontId="21" fillId="39" borderId="83" xfId="0" applyFont="1" applyFill="1" applyBorder="1" applyAlignment="1">
      <alignment horizontal="left" vertical="center"/>
    </xf>
    <xf numFmtId="0" fontId="21" fillId="39" borderId="84" xfId="0" applyFont="1" applyFill="1" applyBorder="1" applyAlignment="1">
      <alignment horizontal="left" vertical="center"/>
    </xf>
    <xf numFmtId="0" fontId="33" fillId="37" borderId="67" xfId="0" applyFont="1" applyFill="1" applyBorder="1" applyAlignment="1" applyProtection="1">
      <alignment horizontal="center" vertical="center"/>
      <protection/>
    </xf>
    <xf numFmtId="0" fontId="33" fillId="37" borderId="69" xfId="0" applyFont="1" applyFill="1" applyBorder="1" applyAlignment="1" applyProtection="1">
      <alignment horizontal="center" vertical="center"/>
      <protection/>
    </xf>
    <xf numFmtId="0" fontId="34" fillId="37" borderId="78" xfId="59" applyFont="1" applyFill="1" applyBorder="1" applyAlignment="1">
      <alignment horizontal="center" vertical="center"/>
      <protection/>
    </xf>
    <xf numFmtId="0" fontId="22" fillId="37" borderId="79" xfId="0" applyFont="1" applyFill="1" applyBorder="1" applyAlignment="1">
      <alignment horizontal="center" vertical="center"/>
    </xf>
    <xf numFmtId="0" fontId="22" fillId="37" borderId="80" xfId="0" applyFont="1" applyFill="1" applyBorder="1" applyAlignment="1">
      <alignment horizontal="center" vertical="center"/>
    </xf>
    <xf numFmtId="0" fontId="27" fillId="0" borderId="0" xfId="0" applyFont="1" applyBorder="1" applyAlignment="1" applyProtection="1">
      <alignment horizontal="right" vertical="center" shrinkToFit="1"/>
      <protection/>
    </xf>
    <xf numFmtId="0" fontId="27" fillId="0" borderId="59" xfId="0" applyFont="1" applyBorder="1" applyAlignment="1" applyProtection="1">
      <alignment horizontal="right" vertical="center" shrinkToFit="1"/>
      <protection/>
    </xf>
    <xf numFmtId="4" fontId="7" fillId="42" borderId="60" xfId="0" applyNumberFormat="1" applyFont="1" applyFill="1" applyBorder="1" applyAlignment="1" applyProtection="1">
      <alignment horizontal="center" vertical="center" shrinkToFit="1"/>
      <protection/>
    </xf>
    <xf numFmtId="4" fontId="7" fillId="42" borderId="61" xfId="0" applyNumberFormat="1" applyFont="1" applyFill="1" applyBorder="1" applyAlignment="1" applyProtection="1">
      <alignment horizontal="center" vertical="center" shrinkToFit="1"/>
      <protection/>
    </xf>
    <xf numFmtId="0" fontId="5" fillId="0" borderId="0" xfId="0" applyFont="1" applyBorder="1" applyAlignment="1" applyProtection="1">
      <alignment horizontal="left" vertical="center" wrapText="1"/>
      <protection hidden="1"/>
    </xf>
    <xf numFmtId="1" fontId="39" fillId="0" borderId="60" xfId="0" applyNumberFormat="1" applyFont="1" applyFill="1" applyBorder="1" applyAlignment="1" applyProtection="1">
      <alignment horizontal="left" vertical="center"/>
      <protection hidden="1"/>
    </xf>
    <xf numFmtId="1" fontId="39" fillId="0" borderId="52" xfId="0" applyNumberFormat="1" applyFont="1" applyFill="1" applyBorder="1" applyAlignment="1" applyProtection="1">
      <alignment horizontal="left" vertical="center"/>
      <protection hidden="1"/>
    </xf>
    <xf numFmtId="0" fontId="0" fillId="0" borderId="61" xfId="0" applyBorder="1" applyAlignment="1">
      <alignment horizontal="left" vertical="center"/>
    </xf>
    <xf numFmtId="0" fontId="27" fillId="0" borderId="0" xfId="0" applyFont="1" applyBorder="1" applyAlignment="1">
      <alignment horizontal="right" vertical="center"/>
    </xf>
    <xf numFmtId="0" fontId="0" fillId="0" borderId="0" xfId="0" applyAlignment="1">
      <alignment vertical="center"/>
    </xf>
    <xf numFmtId="0" fontId="0" fillId="0" borderId="59" xfId="0" applyBorder="1" applyAlignment="1">
      <alignment vertical="center"/>
    </xf>
    <xf numFmtId="193" fontId="39" fillId="43" borderId="60" xfId="0" applyNumberFormat="1" applyFont="1" applyFill="1" applyBorder="1" applyAlignment="1" applyProtection="1">
      <alignment horizontal="center" vertical="center" wrapText="1"/>
      <protection locked="0"/>
    </xf>
    <xf numFmtId="193" fontId="0" fillId="0" borderId="61" xfId="0" applyNumberFormat="1" applyBorder="1" applyAlignment="1" applyProtection="1">
      <alignment vertical="center" wrapText="1"/>
      <protection locked="0"/>
    </xf>
    <xf numFmtId="1" fontId="39" fillId="33" borderId="60" xfId="0" applyNumberFormat="1" applyFont="1" applyFill="1" applyBorder="1" applyAlignment="1" applyProtection="1">
      <alignment horizontal="left" vertical="center"/>
      <protection locked="0"/>
    </xf>
    <xf numFmtId="1" fontId="39" fillId="33" borderId="52" xfId="0" applyNumberFormat="1" applyFont="1" applyFill="1" applyBorder="1" applyAlignment="1" applyProtection="1">
      <alignment horizontal="left" vertical="center"/>
      <protection locked="0"/>
    </xf>
    <xf numFmtId="1" fontId="39" fillId="33" borderId="61" xfId="0" applyNumberFormat="1" applyFont="1" applyFill="1" applyBorder="1" applyAlignment="1" applyProtection="1">
      <alignment horizontal="left" vertical="center"/>
      <protection locked="0"/>
    </xf>
    <xf numFmtId="0" fontId="13" fillId="44" borderId="85" xfId="0" applyFont="1" applyFill="1" applyBorder="1" applyAlignment="1">
      <alignment horizontal="center" vertical="center" shrinkToFit="1"/>
    </xf>
    <xf numFmtId="0" fontId="14" fillId="44" borderId="86" xfId="0" applyFont="1" applyFill="1" applyBorder="1" applyAlignment="1">
      <alignment horizontal="center" vertical="center" shrinkToFit="1"/>
    </xf>
    <xf numFmtId="0" fontId="64" fillId="0" borderId="0" xfId="0" applyFont="1" applyBorder="1" applyAlignment="1" applyProtection="1">
      <alignment horizontal="center" vertical="top"/>
      <protection hidden="1"/>
    </xf>
    <xf numFmtId="0" fontId="21" fillId="0" borderId="0" xfId="0" applyFont="1" applyAlignment="1" applyProtection="1">
      <alignment horizontal="center" vertical="top"/>
      <protection hidden="1"/>
    </xf>
    <xf numFmtId="0" fontId="55" fillId="0" borderId="0" xfId="0" applyFont="1" applyAlignment="1" applyProtection="1">
      <alignment horizontal="center"/>
      <protection/>
    </xf>
    <xf numFmtId="0" fontId="56" fillId="0" borderId="0" xfId="0" applyFont="1" applyAlignment="1">
      <alignment horizontal="center"/>
    </xf>
    <xf numFmtId="0" fontId="62" fillId="0" borderId="0" xfId="0" applyFont="1" applyBorder="1" applyAlignment="1" applyProtection="1">
      <alignment horizontal="center" vertical="center" wrapText="1"/>
      <protection hidden="1"/>
    </xf>
    <xf numFmtId="0" fontId="63" fillId="0" borderId="0" xfId="0" applyFont="1" applyBorder="1" applyAlignment="1" applyProtection="1">
      <alignment horizontal="center" vertical="center" wrapText="1"/>
      <protection hidden="1"/>
    </xf>
    <xf numFmtId="0" fontId="0" fillId="0" borderId="0" xfId="0" applyAlignment="1" applyProtection="1">
      <alignment vertical="center" wrapText="1"/>
      <protection hidden="1"/>
    </xf>
    <xf numFmtId="0" fontId="30" fillId="0" borderId="0" xfId="0" applyFont="1" applyAlignment="1" applyProtection="1">
      <alignment horizontal="right" vertical="center"/>
      <protection/>
    </xf>
    <xf numFmtId="0" fontId="0" fillId="0" borderId="0" xfId="0" applyAlignment="1" applyProtection="1">
      <alignment horizontal="right" vertical="center"/>
      <protection/>
    </xf>
    <xf numFmtId="0" fontId="35" fillId="0" borderId="0" xfId="0" applyFont="1" applyBorder="1" applyAlignment="1" applyProtection="1">
      <alignment horizontal="left" vertical="center" wrapText="1" shrinkToFit="1"/>
      <protection hidden="1"/>
    </xf>
    <xf numFmtId="0" fontId="36" fillId="0" borderId="0" xfId="0" applyFont="1" applyAlignment="1" applyProtection="1">
      <alignment horizontal="left" wrapText="1" shrinkToFit="1"/>
      <protection hidden="1"/>
    </xf>
    <xf numFmtId="0" fontId="36" fillId="0" borderId="59" xfId="0" applyFont="1" applyBorder="1" applyAlignment="1" applyProtection="1">
      <alignment horizontal="left" wrapText="1" shrinkToFit="1"/>
      <protection hidden="1"/>
    </xf>
    <xf numFmtId="0" fontId="34" fillId="37" borderId="79" xfId="59" applyFont="1" applyFill="1" applyBorder="1" applyAlignment="1">
      <alignment horizontal="center" vertical="center"/>
      <protection/>
    </xf>
    <xf numFmtId="0" fontId="22" fillId="39" borderId="82" xfId="0" applyFont="1" applyFill="1" applyBorder="1" applyAlignment="1">
      <alignment horizontal="left" vertical="center" wrapText="1"/>
    </xf>
    <xf numFmtId="0" fontId="0" fillId="39" borderId="83" xfId="0" applyFont="1" applyFill="1" applyBorder="1" applyAlignment="1">
      <alignment horizontal="left" vertical="center" wrapText="1"/>
    </xf>
    <xf numFmtId="0" fontId="0" fillId="39" borderId="84" xfId="0" applyFont="1" applyFill="1" applyBorder="1" applyAlignment="1">
      <alignment horizontal="left" vertical="center" wrapText="1"/>
    </xf>
    <xf numFmtId="0" fontId="0" fillId="39" borderId="87" xfId="0" applyFont="1" applyFill="1" applyBorder="1" applyAlignment="1">
      <alignment horizontal="left" vertical="center" wrapText="1"/>
    </xf>
    <xf numFmtId="0" fontId="0" fillId="39" borderId="52" xfId="0" applyFont="1" applyFill="1" applyBorder="1" applyAlignment="1">
      <alignment horizontal="left" vertical="center" wrapText="1"/>
    </xf>
    <xf numFmtId="0" fontId="0" fillId="39" borderId="88" xfId="0" applyFont="1" applyFill="1" applyBorder="1" applyAlignment="1">
      <alignment horizontal="left" vertical="center" wrapText="1"/>
    </xf>
    <xf numFmtId="0" fontId="45" fillId="39" borderId="36" xfId="59" applyFont="1" applyFill="1" applyBorder="1" applyAlignment="1">
      <alignment horizontal="center" vertical="center" wrapText="1"/>
      <protection/>
    </xf>
    <xf numFmtId="0" fontId="0" fillId="39" borderId="89" xfId="0" applyFont="1" applyFill="1" applyBorder="1" applyAlignment="1">
      <alignment horizontal="center" vertical="center" wrapText="1"/>
    </xf>
    <xf numFmtId="0" fontId="45" fillId="39" borderId="78" xfId="59" applyFont="1" applyFill="1" applyBorder="1" applyAlignment="1">
      <alignment horizontal="center" vertical="center" wrapText="1"/>
      <protection/>
    </xf>
    <xf numFmtId="0" fontId="0" fillId="39" borderId="80" xfId="0" applyFont="1" applyFill="1" applyBorder="1" applyAlignment="1">
      <alignment horizontal="center" vertical="center" wrapText="1"/>
    </xf>
    <xf numFmtId="0" fontId="45" fillId="39" borderId="36" xfId="0" applyFont="1" applyFill="1" applyBorder="1" applyAlignment="1">
      <alignment horizontal="center" vertical="center" wrapText="1"/>
    </xf>
    <xf numFmtId="0" fontId="49" fillId="0" borderId="30" xfId="0" applyNumberFormat="1" applyFont="1" applyFill="1" applyBorder="1" applyAlignment="1" applyProtection="1">
      <alignment horizontal="left" vertical="center" wrapText="1"/>
      <protection/>
    </xf>
    <xf numFmtId="0" fontId="49" fillId="0" borderId="81" xfId="0" applyNumberFormat="1" applyFont="1" applyFill="1" applyBorder="1" applyAlignment="1" applyProtection="1">
      <alignment horizontal="left" vertical="center" wrapText="1"/>
      <protection/>
    </xf>
    <xf numFmtId="0" fontId="22" fillId="39" borderId="78" xfId="0" applyFont="1" applyFill="1" applyBorder="1" applyAlignment="1">
      <alignment horizontal="left" vertical="center" wrapText="1"/>
    </xf>
    <xf numFmtId="0" fontId="0" fillId="39" borderId="79" xfId="0" applyFont="1" applyFill="1" applyBorder="1" applyAlignment="1">
      <alignment horizontal="left" vertical="center" wrapText="1"/>
    </xf>
    <xf numFmtId="0" fontId="0" fillId="39" borderId="80" xfId="0" applyFont="1" applyFill="1" applyBorder="1" applyAlignment="1">
      <alignment horizontal="left" vertical="center" wrapText="1"/>
    </xf>
    <xf numFmtId="0" fontId="49" fillId="0" borderId="31" xfId="0" applyNumberFormat="1" applyFont="1" applyFill="1" applyBorder="1" applyAlignment="1" applyProtection="1">
      <alignment horizontal="left" vertical="center" wrapText="1"/>
      <protection/>
    </xf>
    <xf numFmtId="0" fontId="49" fillId="0" borderId="90" xfId="0" applyNumberFormat="1" applyFont="1" applyFill="1" applyBorder="1" applyAlignment="1" applyProtection="1">
      <alignment horizontal="left" vertical="center" wrapText="1"/>
      <protection/>
    </xf>
    <xf numFmtId="0" fontId="25" fillId="0" borderId="0" xfId="0" applyFont="1" applyFill="1" applyBorder="1" applyAlignment="1" applyProtection="1">
      <alignment horizontal="right" vertical="center" shrinkToFit="1"/>
      <protection/>
    </xf>
    <xf numFmtId="49" fontId="46" fillId="0" borderId="60" xfId="0" applyNumberFormat="1" applyFont="1" applyFill="1" applyBorder="1" applyAlignment="1" applyProtection="1">
      <alignment horizontal="left" vertical="center"/>
      <protection locked="0"/>
    </xf>
    <xf numFmtId="49" fontId="46" fillId="0" borderId="52" xfId="0" applyNumberFormat="1" applyFont="1" applyFill="1" applyBorder="1" applyAlignment="1" applyProtection="1">
      <alignment horizontal="left" vertical="center"/>
      <protection locked="0"/>
    </xf>
    <xf numFmtId="49" fontId="46" fillId="0" borderId="61" xfId="0" applyNumberFormat="1" applyFont="1" applyFill="1" applyBorder="1" applyAlignment="1" applyProtection="1">
      <alignment horizontal="left" vertical="center"/>
      <protection locked="0"/>
    </xf>
    <xf numFmtId="49" fontId="0" fillId="0" borderId="61" xfId="0" applyNumberFormat="1" applyBorder="1" applyAlignment="1" applyProtection="1">
      <alignment horizontal="left" vertical="center"/>
      <protection locked="0"/>
    </xf>
    <xf numFmtId="0" fontId="0" fillId="0" borderId="61" xfId="0" applyBorder="1" applyAlignment="1" applyProtection="1">
      <alignment horizontal="left" vertical="center"/>
      <protection locked="0"/>
    </xf>
    <xf numFmtId="0" fontId="25" fillId="0" borderId="58" xfId="0" applyFont="1" applyFill="1" applyBorder="1" applyAlignment="1" applyProtection="1">
      <alignment horizontal="right" vertical="center" shrinkToFit="1"/>
      <protection/>
    </xf>
    <xf numFmtId="0" fontId="0" fillId="0" borderId="0" xfId="0" applyAlignment="1">
      <alignment vertical="center" shrinkToFit="1"/>
    </xf>
    <xf numFmtId="0" fontId="0" fillId="0" borderId="59" xfId="0" applyBorder="1" applyAlignment="1">
      <alignment vertical="center" shrinkToFit="1"/>
    </xf>
    <xf numFmtId="49" fontId="49" fillId="0" borderId="71" xfId="0" applyNumberFormat="1" applyFont="1" applyFill="1" applyBorder="1" applyAlignment="1" applyProtection="1">
      <alignment horizontal="left" vertical="center" wrapText="1"/>
      <protection hidden="1"/>
    </xf>
    <xf numFmtId="0" fontId="0" fillId="0" borderId="72" xfId="0" applyBorder="1" applyAlignment="1">
      <alignment horizontal="left" vertical="center" wrapText="1"/>
    </xf>
    <xf numFmtId="0" fontId="0" fillId="0" borderId="73" xfId="0" applyBorder="1" applyAlignment="1">
      <alignment horizontal="left" vertical="center" wrapText="1"/>
    </xf>
    <xf numFmtId="0" fontId="57" fillId="39" borderId="91" xfId="59" applyFont="1" applyFill="1" applyBorder="1" applyAlignment="1">
      <alignment horizontal="left" vertical="center" wrapText="1"/>
      <protection/>
    </xf>
    <xf numFmtId="0" fontId="58" fillId="39" borderId="0" xfId="0" applyFont="1" applyFill="1" applyBorder="1" applyAlignment="1">
      <alignment horizontal="left" vertical="center"/>
    </xf>
    <xf numFmtId="0" fontId="58" fillId="39" borderId="92" xfId="0" applyFont="1" applyFill="1" applyBorder="1" applyAlignment="1">
      <alignment horizontal="left" vertical="center"/>
    </xf>
    <xf numFmtId="49" fontId="49" fillId="0" borderId="90" xfId="0" applyNumberFormat="1" applyFont="1" applyFill="1" applyBorder="1" applyAlignment="1" applyProtection="1">
      <alignment horizontal="left" vertical="center" wrapText="1"/>
      <protection hidden="1"/>
    </xf>
    <xf numFmtId="0" fontId="0" fillId="0" borderId="93" xfId="0" applyBorder="1" applyAlignment="1">
      <alignment horizontal="left" vertical="center" wrapText="1"/>
    </xf>
    <xf numFmtId="0" fontId="0" fillId="0" borderId="94" xfId="0" applyBorder="1" applyAlignment="1">
      <alignment horizontal="left" vertical="center" wrapText="1"/>
    </xf>
    <xf numFmtId="49" fontId="53" fillId="0" borderId="71" xfId="0" applyNumberFormat="1" applyFont="1" applyFill="1" applyBorder="1" applyAlignment="1" applyProtection="1">
      <alignment horizontal="left" vertical="center" wrapText="1"/>
      <protection hidden="1"/>
    </xf>
    <xf numFmtId="0" fontId="5" fillId="0" borderId="72" xfId="0" applyFont="1" applyBorder="1" applyAlignment="1">
      <alignment horizontal="left" vertical="center" wrapText="1"/>
    </xf>
    <xf numFmtId="0" fontId="5" fillId="0" borderId="73" xfId="0" applyFont="1" applyBorder="1" applyAlignment="1">
      <alignment horizontal="left" vertical="center" wrapText="1"/>
    </xf>
    <xf numFmtId="49" fontId="49" fillId="0" borderId="71" xfId="0" applyNumberFormat="1" applyFont="1" applyFill="1" applyBorder="1" applyAlignment="1" applyProtection="1">
      <alignment horizontal="left" vertical="center" shrinkToFit="1"/>
      <protection hidden="1"/>
    </xf>
    <xf numFmtId="0" fontId="0" fillId="0" borderId="72" xfId="0" applyBorder="1" applyAlignment="1">
      <alignment horizontal="left" vertical="center" shrinkToFit="1"/>
    </xf>
    <xf numFmtId="0" fontId="0" fillId="0" borderId="73" xfId="0" applyBorder="1" applyAlignment="1">
      <alignment horizontal="left" vertical="center" shrinkToFit="1"/>
    </xf>
    <xf numFmtId="49" fontId="49" fillId="0" borderId="81" xfId="0" applyNumberFormat="1" applyFont="1" applyFill="1" applyBorder="1" applyAlignment="1" applyProtection="1">
      <alignment horizontal="left" vertical="center" wrapText="1"/>
      <protection hidden="1"/>
    </xf>
    <xf numFmtId="0" fontId="0" fillId="0" borderId="95" xfId="0" applyBorder="1" applyAlignment="1">
      <alignment horizontal="left" vertical="center" wrapText="1"/>
    </xf>
    <xf numFmtId="0" fontId="0" fillId="0" borderId="96" xfId="0" applyBorder="1" applyAlignment="1">
      <alignment horizontal="left" vertical="center" wrapText="1"/>
    </xf>
    <xf numFmtId="49" fontId="53" fillId="0" borderId="81" xfId="0" applyNumberFormat="1" applyFont="1" applyFill="1" applyBorder="1" applyAlignment="1" applyProtection="1">
      <alignment horizontal="left" vertical="center" wrapText="1"/>
      <protection hidden="1"/>
    </xf>
    <xf numFmtId="0" fontId="5" fillId="0" borderId="95" xfId="0" applyFont="1" applyBorder="1" applyAlignment="1">
      <alignment horizontal="left" vertical="center" wrapText="1"/>
    </xf>
    <xf numFmtId="0" fontId="5" fillId="0" borderId="96" xfId="0" applyFont="1" applyBorder="1" applyAlignment="1">
      <alignment horizontal="left" vertical="center" wrapText="1"/>
    </xf>
    <xf numFmtId="0" fontId="0" fillId="0" borderId="72" xfId="0" applyFont="1" applyBorder="1" applyAlignment="1">
      <alignment horizontal="left" vertical="center" wrapText="1"/>
    </xf>
    <xf numFmtId="0" fontId="0" fillId="0" borderId="73" xfId="0" applyFont="1" applyBorder="1" applyAlignment="1">
      <alignment horizontal="left" vertical="center" wrapText="1"/>
    </xf>
    <xf numFmtId="0" fontId="27" fillId="0" borderId="0" xfId="0" applyFont="1" applyBorder="1" applyAlignment="1" applyProtection="1">
      <alignment horizontal="right" vertical="center" shrinkToFit="1"/>
      <protection hidden="1"/>
    </xf>
    <xf numFmtId="49" fontId="39" fillId="0" borderId="0" xfId="0" applyNumberFormat="1" applyFont="1" applyFill="1" applyBorder="1" applyAlignment="1" applyProtection="1">
      <alignment horizontal="left" vertical="center" wrapText="1"/>
      <protection hidden="1"/>
    </xf>
    <xf numFmtId="49" fontId="46" fillId="0" borderId="0" xfId="0" applyNumberFormat="1" applyFont="1" applyFill="1" applyBorder="1" applyAlignment="1" applyProtection="1">
      <alignment horizontal="left" vertical="center" wrapText="1"/>
      <protection hidden="1"/>
    </xf>
    <xf numFmtId="0" fontId="57" fillId="39" borderId="82" xfId="59" applyFont="1" applyFill="1" applyBorder="1" applyAlignment="1" applyProtection="1">
      <alignment horizontal="left" vertical="center" wrapText="1"/>
      <protection hidden="1"/>
    </xf>
    <xf numFmtId="0" fontId="58" fillId="39" borderId="83" xfId="0" applyFont="1" applyFill="1" applyBorder="1" applyAlignment="1" applyProtection="1">
      <alignment horizontal="left" vertical="center"/>
      <protection hidden="1"/>
    </xf>
    <xf numFmtId="0" fontId="58" fillId="39" borderId="84" xfId="0" applyFont="1" applyFill="1" applyBorder="1" applyAlignment="1" applyProtection="1">
      <alignment horizontal="left" vertical="center"/>
      <protection hidden="1"/>
    </xf>
    <xf numFmtId="3" fontId="27" fillId="0" borderId="0" xfId="0" applyNumberFormat="1" applyFont="1" applyBorder="1" applyAlignment="1" applyProtection="1">
      <alignment horizontal="right" vertical="center" shrinkToFit="1"/>
      <protection hidden="1"/>
    </xf>
    <xf numFmtId="0" fontId="26" fillId="0" borderId="0" xfId="0" applyFont="1" applyBorder="1" applyAlignment="1" applyProtection="1">
      <alignment horizontal="right" vertical="center" shrinkToFit="1"/>
      <protection hidden="1"/>
    </xf>
    <xf numFmtId="0" fontId="45" fillId="37" borderId="78" xfId="59" applyFont="1" applyFill="1" applyBorder="1" applyAlignment="1" applyProtection="1">
      <alignment horizontal="center" vertical="center"/>
      <protection hidden="1"/>
    </xf>
    <xf numFmtId="0" fontId="22" fillId="37" borderId="79" xfId="0" applyFont="1" applyFill="1" applyBorder="1" applyAlignment="1" applyProtection="1">
      <alignment horizontal="center" vertical="center"/>
      <protection hidden="1"/>
    </xf>
    <xf numFmtId="0" fontId="22" fillId="37" borderId="80" xfId="0" applyFont="1" applyFill="1" applyBorder="1" applyAlignment="1" applyProtection="1">
      <alignment horizontal="center" vertical="center"/>
      <protection hidden="1"/>
    </xf>
    <xf numFmtId="0" fontId="45" fillId="37" borderId="79" xfId="59" applyFont="1" applyFill="1" applyBorder="1" applyAlignment="1" applyProtection="1">
      <alignment horizontal="center" vertical="center"/>
      <protection hidden="1"/>
    </xf>
    <xf numFmtId="0" fontId="33" fillId="37" borderId="67" xfId="0" applyFont="1" applyFill="1" applyBorder="1" applyAlignment="1" applyProtection="1">
      <alignment horizontal="center" vertical="center"/>
      <protection hidden="1"/>
    </xf>
    <xf numFmtId="0" fontId="33" fillId="37" borderId="69" xfId="0" applyFont="1" applyFill="1" applyBorder="1" applyAlignment="1" applyProtection="1">
      <alignment horizontal="center" vertical="center"/>
      <protection hidden="1"/>
    </xf>
    <xf numFmtId="0" fontId="13" fillId="44" borderId="85" xfId="0" applyFont="1" applyFill="1" applyBorder="1" applyAlignment="1" applyProtection="1">
      <alignment horizontal="center" vertical="center" wrapText="1"/>
      <protection hidden="1"/>
    </xf>
    <xf numFmtId="0" fontId="14" fillId="44" borderId="86" xfId="0" applyFont="1" applyFill="1" applyBorder="1" applyAlignment="1" applyProtection="1">
      <alignment horizontal="center" vertical="center" wrapText="1"/>
      <protection hidden="1"/>
    </xf>
    <xf numFmtId="1" fontId="39" fillId="0" borderId="0" xfId="0" applyNumberFormat="1" applyFont="1" applyFill="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30"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horizontal="center"/>
      <protection hidden="1"/>
    </xf>
    <xf numFmtId="0" fontId="0" fillId="0" borderId="0" xfId="0" applyAlignment="1" applyProtection="1">
      <alignment horizontal="center"/>
      <protection hidden="1"/>
    </xf>
    <xf numFmtId="0" fontId="55" fillId="0" borderId="0" xfId="0" applyFont="1" applyAlignment="1" applyProtection="1">
      <alignment horizontal="center" vertical="center" wrapText="1"/>
      <protection hidden="1"/>
    </xf>
    <xf numFmtId="0" fontId="56" fillId="0" borderId="0" xfId="0" applyFont="1" applyAlignment="1" applyProtection="1">
      <alignment horizontal="center" vertical="center" wrapText="1"/>
      <protection hidden="1"/>
    </xf>
    <xf numFmtId="0" fontId="56" fillId="0" borderId="97" xfId="0" applyFont="1" applyBorder="1" applyAlignment="1" applyProtection="1">
      <alignment horizontal="center" vertical="center" wrapText="1"/>
      <protection hidden="1"/>
    </xf>
    <xf numFmtId="0" fontId="59" fillId="0" borderId="0" xfId="0" applyFont="1" applyBorder="1" applyAlignment="1" applyProtection="1">
      <alignment horizontal="center" vertical="top"/>
      <protection hidden="1"/>
    </xf>
    <xf numFmtId="0" fontId="56" fillId="0" borderId="0" xfId="0" applyFont="1" applyAlignment="1">
      <alignment horizontal="center" vertical="top"/>
    </xf>
    <xf numFmtId="0" fontId="69" fillId="0" borderId="19" xfId="0" applyFont="1" applyFill="1" applyBorder="1" applyAlignment="1" applyProtection="1">
      <alignment vertical="center" wrapText="1"/>
      <protection hidden="1"/>
    </xf>
    <xf numFmtId="0" fontId="69" fillId="0" borderId="19" xfId="0" applyFont="1" applyBorder="1" applyAlignment="1" applyProtection="1">
      <alignment vertical="center" wrapText="1"/>
      <protection hidden="1"/>
    </xf>
    <xf numFmtId="0" fontId="69" fillId="0" borderId="98" xfId="0" applyFont="1" applyBorder="1" applyAlignment="1" applyProtection="1">
      <alignment vertical="center" wrapText="1"/>
      <protection hidden="1"/>
    </xf>
    <xf numFmtId="0" fontId="69" fillId="0" borderId="57" xfId="0" applyFont="1" applyFill="1" applyBorder="1" applyAlignment="1" applyProtection="1">
      <alignment vertical="center" wrapText="1"/>
      <protection hidden="1"/>
    </xf>
    <xf numFmtId="0" fontId="69" fillId="0" borderId="57" xfId="0" applyFont="1" applyBorder="1" applyAlignment="1" applyProtection="1">
      <alignment vertical="center" wrapText="1"/>
      <protection hidden="1"/>
    </xf>
    <xf numFmtId="0" fontId="69" fillId="0" borderId="99" xfId="0" applyFont="1" applyBorder="1" applyAlignment="1" applyProtection="1">
      <alignment vertical="center" wrapText="1"/>
      <protection hidden="1"/>
    </xf>
    <xf numFmtId="0" fontId="69" fillId="0" borderId="67" xfId="0" applyFont="1" applyFill="1" applyBorder="1" applyAlignment="1" applyProtection="1">
      <alignment vertical="center" wrapText="1"/>
      <protection hidden="1"/>
    </xf>
    <xf numFmtId="0" fontId="69" fillId="0" borderId="68" xfId="0" applyFont="1" applyFill="1" applyBorder="1" applyAlignment="1" applyProtection="1">
      <alignment vertical="center" wrapText="1"/>
      <protection hidden="1"/>
    </xf>
    <xf numFmtId="0" fontId="69" fillId="0" borderId="100" xfId="0" applyFont="1" applyFill="1" applyBorder="1" applyAlignment="1" applyProtection="1">
      <alignment vertical="center" wrapText="1"/>
      <protection hidden="1"/>
    </xf>
    <xf numFmtId="0" fontId="25" fillId="45" borderId="101" xfId="0" applyFont="1" applyFill="1" applyBorder="1" applyAlignment="1" applyProtection="1">
      <alignment horizontal="center" vertical="center" wrapText="1"/>
      <protection hidden="1"/>
    </xf>
    <xf numFmtId="0" fontId="26" fillId="45" borderId="101" xfId="0" applyFont="1" applyFill="1" applyBorder="1" applyAlignment="1">
      <alignment horizontal="center" vertical="center" wrapText="1"/>
    </xf>
    <xf numFmtId="0" fontId="22" fillId="37" borderId="102" xfId="0" applyFont="1" applyFill="1" applyBorder="1" applyAlignment="1" applyProtection="1">
      <alignment horizontal="left" vertical="center" wrapText="1"/>
      <protection hidden="1"/>
    </xf>
    <xf numFmtId="0" fontId="0" fillId="0" borderId="52" xfId="0" applyFont="1" applyBorder="1" applyAlignment="1">
      <alignment wrapText="1"/>
    </xf>
    <xf numFmtId="0" fontId="0" fillId="0" borderId="103" xfId="0" applyFont="1" applyBorder="1" applyAlignment="1">
      <alignment wrapText="1"/>
    </xf>
    <xf numFmtId="0" fontId="22" fillId="37" borderId="104" xfId="0" applyFont="1" applyFill="1" applyBorder="1" applyAlignment="1" applyProtection="1">
      <alignment vertical="center" wrapText="1"/>
      <protection hidden="1"/>
    </xf>
    <xf numFmtId="0" fontId="22" fillId="37" borderId="68" xfId="0" applyFont="1" applyFill="1" applyBorder="1" applyAlignment="1" applyProtection="1">
      <alignment vertical="center" wrapText="1"/>
      <protection hidden="1"/>
    </xf>
    <xf numFmtId="0" fontId="22" fillId="37" borderId="100" xfId="0" applyFont="1" applyFill="1" applyBorder="1" applyAlignment="1" applyProtection="1">
      <alignment vertical="center" wrapText="1"/>
      <protection hidden="1"/>
    </xf>
    <xf numFmtId="0" fontId="26" fillId="45" borderId="101" xfId="0" applyFont="1" applyFill="1" applyBorder="1" applyAlignment="1" applyProtection="1">
      <alignment horizontal="center" vertical="center" wrapText="1"/>
      <protection hidden="1"/>
    </xf>
    <xf numFmtId="0" fontId="50" fillId="0" borderId="81" xfId="62" applyFont="1" applyBorder="1" applyAlignment="1">
      <alignment horizontal="left" vertical="center"/>
      <protection/>
    </xf>
    <xf numFmtId="0" fontId="26" fillId="0" borderId="105" xfId="0" applyFont="1" applyBorder="1" applyAlignment="1">
      <alignment horizontal="left" vertical="center"/>
    </xf>
    <xf numFmtId="0" fontId="50" fillId="0" borderId="71" xfId="62" applyFont="1" applyBorder="1" applyAlignment="1">
      <alignment horizontal="left" vertical="center"/>
      <protection/>
    </xf>
    <xf numFmtId="0" fontId="26" fillId="0" borderId="106" xfId="0" applyFont="1" applyBorder="1" applyAlignment="1">
      <alignment horizontal="left" vertical="center"/>
    </xf>
    <xf numFmtId="0" fontId="51" fillId="0" borderId="70" xfId="62" applyFont="1" applyBorder="1" applyAlignment="1">
      <alignment horizontal="left" vertical="center"/>
      <protection/>
    </xf>
    <xf numFmtId="0" fontId="51" fillId="0" borderId="70" xfId="0" applyFont="1" applyBorder="1" applyAlignment="1">
      <alignment horizontal="left" vertical="center"/>
    </xf>
    <xf numFmtId="0" fontId="51" fillId="0" borderId="31" xfId="62" applyFont="1" applyBorder="1" applyAlignment="1">
      <alignment horizontal="left" vertical="center"/>
      <protection/>
    </xf>
    <xf numFmtId="0" fontId="51" fillId="0" borderId="31" xfId="0" applyFont="1" applyBorder="1" applyAlignment="1">
      <alignment horizontal="left" vertical="center"/>
    </xf>
    <xf numFmtId="0" fontId="52" fillId="0" borderId="70" xfId="62" applyFont="1" applyBorder="1" applyAlignment="1">
      <alignment horizontal="left" vertical="center"/>
      <protection/>
    </xf>
    <xf numFmtId="0" fontId="53" fillId="0" borderId="70" xfId="0" applyFont="1" applyBorder="1" applyAlignment="1">
      <alignment horizontal="left" vertical="center"/>
    </xf>
    <xf numFmtId="0" fontId="52" fillId="0" borderId="31" xfId="62" applyFont="1" applyBorder="1" applyAlignment="1">
      <alignment horizontal="left" vertical="center"/>
      <protection/>
    </xf>
    <xf numFmtId="0" fontId="53" fillId="0" borderId="31" xfId="0" applyFont="1" applyBorder="1" applyAlignment="1">
      <alignment horizontal="left" vertical="center"/>
    </xf>
    <xf numFmtId="0" fontId="30" fillId="36" borderId="107" xfId="62" applyFont="1" applyFill="1" applyBorder="1" applyAlignment="1">
      <alignment horizontal="center" vertical="center" wrapText="1"/>
      <protection/>
    </xf>
    <xf numFmtId="0" fontId="26" fillId="36" borderId="108" xfId="0" applyFont="1" applyFill="1" applyBorder="1" applyAlignment="1">
      <alignment horizontal="center" vertical="center" wrapText="1"/>
    </xf>
    <xf numFmtId="0" fontId="30" fillId="0" borderId="67" xfId="0" applyFont="1" applyFill="1" applyBorder="1" applyAlignment="1" applyProtection="1">
      <alignment horizontal="left" vertical="center" wrapText="1"/>
      <protection hidden="1"/>
    </xf>
    <xf numFmtId="0" fontId="0" fillId="0" borderId="68" xfId="0" applyFill="1" applyBorder="1" applyAlignment="1" applyProtection="1">
      <alignment horizontal="left" vertical="center" wrapText="1"/>
      <protection hidden="1"/>
    </xf>
    <xf numFmtId="0" fontId="0" fillId="0" borderId="69" xfId="0" applyFill="1" applyBorder="1" applyAlignment="1" applyProtection="1">
      <alignment horizontal="left" vertical="center" wrapText="1"/>
      <protection hidden="1"/>
    </xf>
    <xf numFmtId="0" fontId="0" fillId="0" borderId="90" xfId="0" applyBorder="1" applyAlignment="1" applyProtection="1">
      <alignment vertical="center" wrapText="1"/>
      <protection hidden="1"/>
    </xf>
    <xf numFmtId="0" fontId="0" fillId="0" borderId="93" xfId="0" applyBorder="1" applyAlignment="1" applyProtection="1">
      <alignment vertical="center" wrapText="1"/>
      <protection hidden="1"/>
    </xf>
    <xf numFmtId="0" fontId="0" fillId="0" borderId="94" xfId="0" applyBorder="1" applyAlignment="1" applyProtection="1">
      <alignment vertical="center" wrapText="1"/>
      <protection hidden="1"/>
    </xf>
    <xf numFmtId="0" fontId="0" fillId="0" borderId="71" xfId="0" applyBorder="1" applyAlignment="1" applyProtection="1">
      <alignment vertical="center" wrapText="1"/>
      <protection hidden="1"/>
    </xf>
    <xf numFmtId="0" fontId="0" fillId="0" borderId="72" xfId="0" applyBorder="1" applyAlignment="1" applyProtection="1">
      <alignment vertical="center" wrapText="1"/>
      <protection hidden="1"/>
    </xf>
    <xf numFmtId="0" fontId="0" fillId="0" borderId="73" xfId="0" applyBorder="1" applyAlignment="1" applyProtection="1">
      <alignment vertical="center" wrapText="1"/>
      <protection hidden="1"/>
    </xf>
    <xf numFmtId="0" fontId="47" fillId="36" borderId="67" xfId="0" applyFont="1" applyFill="1" applyBorder="1" applyAlignment="1" applyProtection="1">
      <alignment horizontal="left" vertical="center" wrapText="1"/>
      <protection hidden="1"/>
    </xf>
    <xf numFmtId="0" fontId="47" fillId="36" borderId="68" xfId="0" applyFont="1" applyFill="1" applyBorder="1" applyAlignment="1" applyProtection="1">
      <alignment horizontal="left" vertical="center" wrapText="1"/>
      <protection hidden="1"/>
    </xf>
    <xf numFmtId="0" fontId="44" fillId="36" borderId="68" xfId="0" applyFont="1" applyFill="1" applyBorder="1" applyAlignment="1" applyProtection="1">
      <alignment horizontal="left" vertical="center" wrapText="1"/>
      <protection hidden="1"/>
    </xf>
    <xf numFmtId="0" fontId="44" fillId="36" borderId="69" xfId="0" applyFont="1" applyFill="1" applyBorder="1" applyAlignment="1" applyProtection="1">
      <alignment horizontal="left" vertical="center" wrapText="1"/>
      <protection hidden="1"/>
    </xf>
    <xf numFmtId="0" fontId="48" fillId="33" borderId="19" xfId="0" applyFont="1" applyFill="1" applyBorder="1" applyAlignment="1" applyProtection="1">
      <alignment horizontal="center" vertical="center" wrapText="1"/>
      <protection hidden="1"/>
    </xf>
    <xf numFmtId="0" fontId="15" fillId="33" borderId="19" xfId="0" applyFont="1" applyFill="1" applyBorder="1" applyAlignment="1" applyProtection="1">
      <alignment horizontal="center" vertical="center" wrapText="1"/>
      <protection hidden="1"/>
    </xf>
    <xf numFmtId="0" fontId="0" fillId="0" borderId="81" xfId="0" applyBorder="1" applyAlignment="1" applyProtection="1">
      <alignment vertical="center" wrapText="1"/>
      <protection hidden="1"/>
    </xf>
    <xf numFmtId="0" fontId="0" fillId="0" borderId="95" xfId="0" applyBorder="1" applyAlignment="1" applyProtection="1">
      <alignment vertical="center" wrapText="1"/>
      <protection hidden="1"/>
    </xf>
    <xf numFmtId="0" fontId="0" fillId="0" borderId="96" xfId="0" applyBorder="1" applyAlignment="1" applyProtection="1">
      <alignment vertical="center" wrapText="1"/>
      <protection hidden="1"/>
    </xf>
    <xf numFmtId="0" fontId="26" fillId="0" borderId="70" xfId="57" applyNumberFormat="1" applyFont="1" applyFill="1" applyBorder="1" applyAlignment="1" applyProtection="1">
      <alignment horizontal="left" vertical="center" wrapText="1"/>
      <protection hidden="1"/>
    </xf>
    <xf numFmtId="0" fontId="26" fillId="0" borderId="70" xfId="0" applyNumberFormat="1" applyFont="1" applyBorder="1" applyAlignment="1" applyProtection="1">
      <alignment vertical="center" wrapText="1"/>
      <protection hidden="1"/>
    </xf>
    <xf numFmtId="0" fontId="26" fillId="0" borderId="71" xfId="0" applyNumberFormat="1" applyFont="1" applyBorder="1" applyAlignment="1" applyProtection="1">
      <alignment vertical="center" wrapText="1"/>
      <protection hidden="1"/>
    </xf>
    <xf numFmtId="0" fontId="26" fillId="0" borderId="22" xfId="0" applyNumberFormat="1" applyFont="1" applyBorder="1" applyAlignment="1" applyProtection="1">
      <alignment vertical="center" wrapText="1"/>
      <protection hidden="1"/>
    </xf>
    <xf numFmtId="0" fontId="26" fillId="0" borderId="31" xfId="57" applyNumberFormat="1" applyFont="1" applyFill="1" applyBorder="1" applyAlignment="1" applyProtection="1">
      <alignment horizontal="left" vertical="center" wrapText="1"/>
      <protection hidden="1"/>
    </xf>
    <xf numFmtId="0" fontId="26" fillId="0" borderId="31" xfId="0" applyNumberFormat="1" applyFont="1" applyBorder="1" applyAlignment="1" applyProtection="1">
      <alignment vertical="center" wrapText="1"/>
      <protection hidden="1"/>
    </xf>
    <xf numFmtId="0" fontId="26" fillId="0" borderId="90" xfId="0" applyNumberFormat="1" applyFont="1" applyBorder="1" applyAlignment="1" applyProtection="1">
      <alignment vertical="center" wrapText="1"/>
      <protection hidden="1"/>
    </xf>
    <xf numFmtId="0" fontId="26" fillId="0" borderId="23" xfId="0" applyNumberFormat="1" applyFont="1" applyBorder="1" applyAlignment="1" applyProtection="1">
      <alignment vertical="center" wrapText="1"/>
      <protection hidden="1"/>
    </xf>
    <xf numFmtId="0" fontId="27" fillId="41" borderId="67" xfId="60" applyFont="1" applyFill="1" applyBorder="1" applyAlignment="1" applyProtection="1">
      <alignment horizontal="left" vertical="center" wrapText="1"/>
      <protection hidden="1"/>
    </xf>
    <xf numFmtId="0" fontId="26" fillId="41" borderId="68" xfId="0" applyFont="1" applyFill="1" applyBorder="1" applyAlignment="1" applyProtection="1">
      <alignment horizontal="left" vertical="center" wrapText="1"/>
      <protection hidden="1"/>
    </xf>
    <xf numFmtId="0" fontId="26" fillId="41" borderId="69" xfId="0" applyFont="1" applyFill="1" applyBorder="1" applyAlignment="1" applyProtection="1">
      <alignment horizontal="left" vertical="center" wrapText="1"/>
      <protection hidden="1"/>
    </xf>
    <xf numFmtId="0" fontId="26" fillId="0" borderId="70" xfId="57" applyNumberFormat="1" applyFont="1" applyFill="1" applyBorder="1" applyAlignment="1" applyProtection="1">
      <alignment vertical="center" wrapText="1"/>
      <protection hidden="1"/>
    </xf>
    <xf numFmtId="0" fontId="0" fillId="0" borderId="70" xfId="0" applyNumberFormat="1" applyBorder="1" applyAlignment="1" applyProtection="1">
      <alignment vertical="center" wrapText="1"/>
      <protection hidden="1"/>
    </xf>
    <xf numFmtId="0" fontId="0" fillId="0" borderId="71" xfId="0" applyNumberFormat="1" applyBorder="1" applyAlignment="1" applyProtection="1">
      <alignment vertical="center" wrapText="1"/>
      <protection hidden="1"/>
    </xf>
    <xf numFmtId="0" fontId="0" fillId="0" borderId="22" xfId="0" applyNumberFormat="1" applyBorder="1" applyAlignment="1" applyProtection="1">
      <alignment vertical="center" wrapText="1"/>
      <protection hidden="1"/>
    </xf>
    <xf numFmtId="0" fontId="3" fillId="36" borderId="109" xfId="60" applyFont="1" applyFill="1" applyBorder="1" applyAlignment="1" applyProtection="1">
      <alignment horizontal="center" vertical="center"/>
      <protection hidden="1"/>
    </xf>
    <xf numFmtId="0" fontId="0" fillId="36" borderId="109" xfId="0" applyFont="1" applyFill="1" applyBorder="1" applyAlignment="1" applyProtection="1">
      <alignment horizontal="center" vertical="center"/>
      <protection hidden="1"/>
    </xf>
    <xf numFmtId="0" fontId="0" fillId="36" borderId="110" xfId="0" applyFont="1" applyFill="1" applyBorder="1" applyAlignment="1" applyProtection="1">
      <alignment horizontal="center" vertical="center"/>
      <protection hidden="1"/>
    </xf>
    <xf numFmtId="0" fontId="0" fillId="36" borderId="111" xfId="0" applyFont="1" applyFill="1" applyBorder="1" applyAlignment="1" applyProtection="1">
      <alignment horizontal="center" vertical="center"/>
      <protection hidden="1"/>
    </xf>
    <xf numFmtId="0" fontId="26" fillId="0" borderId="30" xfId="57" applyNumberFormat="1" applyFont="1" applyFill="1" applyBorder="1" applyAlignment="1" applyProtection="1">
      <alignment horizontal="left" vertical="center" wrapText="1"/>
      <protection hidden="1"/>
    </xf>
    <xf numFmtId="0" fontId="26" fillId="0" borderId="30" xfId="0" applyNumberFormat="1" applyFont="1" applyBorder="1" applyAlignment="1" applyProtection="1">
      <alignment vertical="center" wrapText="1"/>
      <protection hidden="1"/>
    </xf>
    <xf numFmtId="0" fontId="26" fillId="0" borderId="81" xfId="0" applyNumberFormat="1" applyFont="1" applyBorder="1" applyAlignment="1" applyProtection="1">
      <alignment vertical="center" wrapText="1"/>
      <protection hidden="1"/>
    </xf>
    <xf numFmtId="0" fontId="26" fillId="0" borderId="21" xfId="0" applyNumberFormat="1" applyFont="1" applyBorder="1" applyAlignment="1" applyProtection="1">
      <alignment vertical="center" wrapText="1"/>
      <protection hidden="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jelat" xfId="57"/>
    <cellStyle name="Normal_Podaci" xfId="58"/>
    <cellStyle name="Normal_Sheet1" xfId="59"/>
    <cellStyle name="Normal_Sheet2" xfId="60"/>
    <cellStyle name="Note" xfId="61"/>
    <cellStyle name="Obično_Knjiga2" xfId="62"/>
    <cellStyle name="Obično_List1" xfId="63"/>
    <cellStyle name="Output" xfId="64"/>
    <cellStyle name="Percent" xfId="65"/>
    <cellStyle name="Title" xfId="66"/>
    <cellStyle name="Total" xfId="67"/>
    <cellStyle name="Warning Text" xfId="68"/>
  </cellStyles>
  <dxfs count="14">
    <dxf>
      <font>
        <b/>
        <i val="0"/>
        <color indexed="9"/>
      </font>
      <fill>
        <patternFill>
          <bgColor indexed="10"/>
        </patternFill>
      </fill>
    </dxf>
    <dxf>
      <font>
        <b/>
        <i val="0"/>
        <color indexed="9"/>
      </font>
      <fill>
        <patternFill>
          <bgColor indexed="12"/>
        </patternFill>
      </fill>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ont>
        <color indexed="10"/>
      </font>
      <fill>
        <patternFill>
          <bgColor indexed="13"/>
        </patternFill>
      </fill>
      <border>
        <left style="thin"/>
        <right style="thin"/>
        <top style="thin"/>
        <bottom style="thin"/>
      </border>
    </dxf>
    <dxf>
      <fill>
        <patternFill>
          <bgColor indexed="10"/>
        </patternFill>
      </fill>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lor indexed="10"/>
      </font>
      <fill>
        <patternFill>
          <bgColor indexed="13"/>
        </patternFill>
      </fill>
      <border>
        <left style="thin"/>
        <right style="thin"/>
        <top style="thin"/>
        <bottom style="thin"/>
      </border>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ont>
        <b/>
        <i val="0"/>
        <color rgb="FFFF0000"/>
      </font>
      <fill>
        <patternFill>
          <bgColor rgb="FFFFFF00"/>
        </patternFill>
      </fill>
      <border>
        <left style="thin">
          <color rgb="FFFF0000"/>
        </left>
        <right style="thin">
          <color rgb="FFFF0000"/>
        </right>
        <top style="thin"/>
        <bottom style="thin">
          <color rgb="FFFF0000"/>
        </bottom>
      </border>
    </dxf>
    <dxf>
      <font>
        <color rgb="FFFF0000"/>
      </font>
      <fill>
        <patternFill>
          <bgColor rgb="FFFFFF0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638175</xdr:colOff>
      <xdr:row>42</xdr:row>
      <xdr:rowOff>95250</xdr:rowOff>
    </xdr:from>
    <xdr:to>
      <xdr:col>11</xdr:col>
      <xdr:colOff>0</xdr:colOff>
      <xdr:row>42</xdr:row>
      <xdr:rowOff>228600</xdr:rowOff>
    </xdr:to>
    <xdr:grpSp>
      <xdr:nvGrpSpPr>
        <xdr:cNvPr id="1" name="Group 1"/>
        <xdr:cNvGrpSpPr>
          <a:grpSpLocks/>
        </xdr:cNvGrpSpPr>
      </xdr:nvGrpSpPr>
      <xdr:grpSpPr>
        <a:xfrm>
          <a:off x="5753100" y="12706350"/>
          <a:ext cx="2371725" cy="142875"/>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o-racunovodstvo"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9"/>
  <sheetViews>
    <sheetView showGridLines="0" showRowColHeaders="0" zoomScalePageLayoutView="0" workbookViewId="0" topLeftCell="A1">
      <pane ySplit="1" topLeftCell="A2" activePane="bottomLeft" state="frozen"/>
      <selection pane="topLeft" activeCell="A1" sqref="A1"/>
      <selection pane="bottomLeft" activeCell="A2" sqref="A2:K2"/>
    </sheetView>
  </sheetViews>
  <sheetFormatPr defaultColWidth="0" defaultRowHeight="12.75" zeroHeight="1"/>
  <cols>
    <col min="1" max="1" width="10.8515625" style="0" customWidth="1"/>
    <col min="2" max="3" width="10.7109375" style="0" customWidth="1"/>
    <col min="4" max="10" width="11.28125" style="0" customWidth="1"/>
    <col min="11" max="11" width="1.1484375" style="0" customWidth="1"/>
    <col min="12" max="12" width="0.13671875" style="0" customWidth="1"/>
    <col min="13" max="13" width="0.85546875" style="0" customWidth="1"/>
    <col min="14" max="16384" width="0" style="0" hidden="1" customWidth="1"/>
  </cols>
  <sheetData>
    <row r="1" spans="1:10" ht="30" customHeight="1">
      <c r="A1" s="63" t="s">
        <v>1226</v>
      </c>
      <c r="B1" s="64" t="s">
        <v>1227</v>
      </c>
      <c r="C1" s="64" t="s">
        <v>962</v>
      </c>
      <c r="D1" s="64" t="s">
        <v>2799</v>
      </c>
      <c r="E1" s="64" t="s">
        <v>2797</v>
      </c>
      <c r="F1" s="64" t="s">
        <v>2798</v>
      </c>
      <c r="G1" s="64" t="s">
        <v>1228</v>
      </c>
      <c r="H1" s="64" t="s">
        <v>2800</v>
      </c>
      <c r="I1" s="64" t="s">
        <v>2801</v>
      </c>
      <c r="J1" s="64" t="s">
        <v>1229</v>
      </c>
    </row>
    <row r="2" spans="1:11" ht="59.25" customHeight="1">
      <c r="A2" s="262" t="s">
        <v>2794</v>
      </c>
      <c r="B2" s="263"/>
      <c r="C2" s="263"/>
      <c r="D2" s="263"/>
      <c r="E2" s="263"/>
      <c r="F2" s="263"/>
      <c r="G2" s="263"/>
      <c r="H2" s="263"/>
      <c r="I2" s="263"/>
      <c r="J2" s="263"/>
      <c r="K2" s="264"/>
    </row>
    <row r="3" spans="1:11" ht="15" customHeight="1">
      <c r="A3" s="259"/>
      <c r="B3" s="260"/>
      <c r="C3" s="260"/>
      <c r="D3" s="260"/>
      <c r="E3" s="260"/>
      <c r="F3" s="260"/>
      <c r="G3" s="260"/>
      <c r="H3" s="260"/>
      <c r="I3" s="260"/>
      <c r="J3" s="260"/>
      <c r="K3" s="261"/>
    </row>
    <row r="4" spans="1:11" ht="41.25" customHeight="1">
      <c r="A4" s="265" t="s">
        <v>2792</v>
      </c>
      <c r="B4" s="266"/>
      <c r="C4" s="266"/>
      <c r="D4" s="266"/>
      <c r="E4" s="266"/>
      <c r="F4" s="266"/>
      <c r="G4" s="266"/>
      <c r="H4" s="266"/>
      <c r="I4" s="266"/>
      <c r="J4" s="266"/>
      <c r="K4" s="267"/>
    </row>
    <row r="5" spans="1:11" ht="90" customHeight="1" thickBot="1">
      <c r="A5" s="268"/>
      <c r="B5" s="266"/>
      <c r="C5" s="266"/>
      <c r="D5" s="266"/>
      <c r="E5" s="266"/>
      <c r="F5" s="266"/>
      <c r="G5" s="266"/>
      <c r="H5" s="266"/>
      <c r="I5" s="266"/>
      <c r="J5" s="266"/>
      <c r="K5" s="267"/>
    </row>
    <row r="6" spans="1:11" ht="34.5" customHeight="1" thickBot="1" thickTop="1">
      <c r="A6" s="269" t="s">
        <v>2793</v>
      </c>
      <c r="B6" s="270"/>
      <c r="C6" s="270"/>
      <c r="D6" s="270"/>
      <c r="E6" s="270"/>
      <c r="F6" s="270"/>
      <c r="G6" s="270"/>
      <c r="H6" s="270"/>
      <c r="I6" s="270"/>
      <c r="J6" s="270"/>
      <c r="K6" s="271"/>
    </row>
    <row r="7" spans="1:11" ht="49.5" customHeight="1" thickTop="1">
      <c r="A7" s="259"/>
      <c r="B7" s="254"/>
      <c r="C7" s="254"/>
      <c r="D7" s="254"/>
      <c r="E7" s="254"/>
      <c r="F7" s="254"/>
      <c r="G7" s="254"/>
      <c r="H7" s="254"/>
      <c r="I7" s="254"/>
      <c r="J7" s="254"/>
      <c r="K7" s="255"/>
    </row>
    <row r="8" spans="1:11" ht="75" customHeight="1">
      <c r="A8" s="253"/>
      <c r="B8" s="254"/>
      <c r="C8" s="254"/>
      <c r="D8" s="254"/>
      <c r="E8" s="254"/>
      <c r="F8" s="254"/>
      <c r="G8" s="254"/>
      <c r="H8" s="254"/>
      <c r="I8" s="254"/>
      <c r="J8" s="254"/>
      <c r="K8" s="255"/>
    </row>
    <row r="9" spans="1:11" ht="178.5" customHeight="1">
      <c r="A9" s="256"/>
      <c r="B9" s="257"/>
      <c r="C9" s="257"/>
      <c r="D9" s="257"/>
      <c r="E9" s="257"/>
      <c r="F9" s="257"/>
      <c r="G9" s="257"/>
      <c r="H9" s="257"/>
      <c r="I9" s="257"/>
      <c r="J9" s="257"/>
      <c r="K9" s="258"/>
    </row>
    <row r="10" ht="12.75"/>
  </sheetData>
  <sheetProtection password="C79A" sheet="1" objects="1"/>
  <mergeCells count="7">
    <mergeCell ref="A8:K8"/>
    <mergeCell ref="A9:K9"/>
    <mergeCell ref="A3:K3"/>
    <mergeCell ref="A2:K2"/>
    <mergeCell ref="A4:K5"/>
    <mergeCell ref="A6:K6"/>
    <mergeCell ref="A7:K7"/>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 ref="A6:K6" r:id="rId1" display="Link na Internet stranice Ministarstva financija (neprofitno računovodstvo)"/>
  </hyperlinks>
  <printOptions horizontalCentered="1"/>
  <pageMargins left="0.5905511811023623" right="0.5905511811023623" top="0.7874015748031497" bottom="0.984251968503937" header="0.5905511811023623" footer="0.7874015748031497"/>
  <pageSetup fitToHeight="1" fitToWidth="1" horizontalDpi="600" verticalDpi="600" orientation="portrait" paperSize="9" scale="74" r:id="rId2"/>
</worksheet>
</file>

<file path=xl/worksheets/sheet10.xml><?xml version="1.0" encoding="utf-8"?>
<worksheet xmlns="http://schemas.openxmlformats.org/spreadsheetml/2006/main" xmlns:r="http://schemas.openxmlformats.org/officeDocument/2006/relationships">
  <sheetPr>
    <pageSetUpPr fitToPage="1"/>
  </sheetPr>
  <dimension ref="A1:K17"/>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0.8515625" style="7" customWidth="1"/>
    <col min="2" max="8" width="10.8515625" style="6" customWidth="1"/>
    <col min="9" max="11" width="11.7109375" style="6" customWidth="1"/>
    <col min="12" max="12" width="1.1484375" style="6" customWidth="1"/>
    <col min="13" max="16384" width="0" style="6" hidden="1" customWidth="1"/>
  </cols>
  <sheetData>
    <row r="1" spans="1:10" ht="30" customHeight="1">
      <c r="A1" s="63" t="s">
        <v>1226</v>
      </c>
      <c r="B1" s="64" t="s">
        <v>1227</v>
      </c>
      <c r="C1" s="64" t="s">
        <v>962</v>
      </c>
      <c r="D1" s="64" t="s">
        <v>2799</v>
      </c>
      <c r="E1" s="64" t="s">
        <v>2797</v>
      </c>
      <c r="F1" s="64" t="s">
        <v>2798</v>
      </c>
      <c r="G1" s="64" t="s">
        <v>1228</v>
      </c>
      <c r="H1" s="64" t="s">
        <v>2800</v>
      </c>
      <c r="I1" s="64" t="s">
        <v>2801</v>
      </c>
      <c r="J1" s="64" t="s">
        <v>1229</v>
      </c>
    </row>
    <row r="2" spans="1:11" ht="34.5" customHeight="1">
      <c r="A2" s="530" t="s">
        <v>155</v>
      </c>
      <c r="B2" s="531"/>
      <c r="C2" s="531"/>
      <c r="D2" s="531"/>
      <c r="E2" s="531"/>
      <c r="F2" s="531"/>
      <c r="G2" s="531"/>
      <c r="H2" s="531"/>
      <c r="I2" s="531"/>
      <c r="J2" s="531"/>
      <c r="K2" s="532"/>
    </row>
    <row r="3" spans="1:11" ht="18" customHeight="1">
      <c r="A3" s="65" t="s">
        <v>169</v>
      </c>
      <c r="B3" s="537" t="s">
        <v>2288</v>
      </c>
      <c r="C3" s="538"/>
      <c r="D3" s="538"/>
      <c r="E3" s="538"/>
      <c r="F3" s="538"/>
      <c r="G3" s="538"/>
      <c r="H3" s="538"/>
      <c r="I3" s="538"/>
      <c r="J3" s="539"/>
      <c r="K3" s="540"/>
    </row>
    <row r="4" spans="1:11" ht="15" customHeight="1">
      <c r="A4" s="66" t="s">
        <v>2310</v>
      </c>
      <c r="B4" s="541" t="s">
        <v>2311</v>
      </c>
      <c r="C4" s="542"/>
      <c r="D4" s="542"/>
      <c r="E4" s="542"/>
      <c r="F4" s="542"/>
      <c r="G4" s="542"/>
      <c r="H4" s="542"/>
      <c r="I4" s="542"/>
      <c r="J4" s="543"/>
      <c r="K4" s="544"/>
    </row>
    <row r="5" spans="1:11" ht="15" customHeight="1">
      <c r="A5" s="67" t="s">
        <v>2256</v>
      </c>
      <c r="B5" s="522" t="s">
        <v>2257</v>
      </c>
      <c r="C5" s="523"/>
      <c r="D5" s="523"/>
      <c r="E5" s="523"/>
      <c r="F5" s="523"/>
      <c r="G5" s="523"/>
      <c r="H5" s="523"/>
      <c r="I5" s="523"/>
      <c r="J5" s="524"/>
      <c r="K5" s="525"/>
    </row>
    <row r="6" spans="1:11" ht="30" customHeight="1">
      <c r="A6" s="67" t="s">
        <v>2465</v>
      </c>
      <c r="B6" s="522" t="s">
        <v>2466</v>
      </c>
      <c r="C6" s="523"/>
      <c r="D6" s="523"/>
      <c r="E6" s="523"/>
      <c r="F6" s="523"/>
      <c r="G6" s="523"/>
      <c r="H6" s="523"/>
      <c r="I6" s="523"/>
      <c r="J6" s="524"/>
      <c r="K6" s="525"/>
    </row>
    <row r="7" spans="1:11" ht="30" customHeight="1">
      <c r="A7" s="67" t="s">
        <v>2796</v>
      </c>
      <c r="B7" s="522" t="s">
        <v>2512</v>
      </c>
      <c r="C7" s="523"/>
      <c r="D7" s="523"/>
      <c r="E7" s="523"/>
      <c r="F7" s="523"/>
      <c r="G7" s="523"/>
      <c r="H7" s="523"/>
      <c r="I7" s="523"/>
      <c r="J7" s="524"/>
      <c r="K7" s="525"/>
    </row>
    <row r="8" spans="1:11" ht="30" customHeight="1">
      <c r="A8" s="67" t="s">
        <v>1410</v>
      </c>
      <c r="B8" s="522" t="s">
        <v>1411</v>
      </c>
      <c r="C8" s="523"/>
      <c r="D8" s="523"/>
      <c r="E8" s="523"/>
      <c r="F8" s="523"/>
      <c r="G8" s="523"/>
      <c r="H8" s="523"/>
      <c r="I8" s="523"/>
      <c r="J8" s="524"/>
      <c r="K8" s="525"/>
    </row>
    <row r="9" spans="1:11" ht="69.75" customHeight="1">
      <c r="A9" s="67" t="s">
        <v>1786</v>
      </c>
      <c r="B9" s="522" t="s">
        <v>1934</v>
      </c>
      <c r="C9" s="523"/>
      <c r="D9" s="523"/>
      <c r="E9" s="523"/>
      <c r="F9" s="523"/>
      <c r="G9" s="523"/>
      <c r="H9" s="523"/>
      <c r="I9" s="523"/>
      <c r="J9" s="524"/>
      <c r="K9" s="525"/>
    </row>
    <row r="10" spans="1:11" ht="45" customHeight="1">
      <c r="A10" s="67" t="s">
        <v>2247</v>
      </c>
      <c r="B10" s="533" t="s">
        <v>2248</v>
      </c>
      <c r="C10" s="534"/>
      <c r="D10" s="534"/>
      <c r="E10" s="534"/>
      <c r="F10" s="534"/>
      <c r="G10" s="534"/>
      <c r="H10" s="534"/>
      <c r="I10" s="534"/>
      <c r="J10" s="535"/>
      <c r="K10" s="536"/>
    </row>
    <row r="11" spans="1:11" ht="21.75" customHeight="1">
      <c r="A11" s="67" t="s">
        <v>1390</v>
      </c>
      <c r="B11" s="522" t="s">
        <v>1908</v>
      </c>
      <c r="C11" s="523"/>
      <c r="D11" s="523"/>
      <c r="E11" s="523"/>
      <c r="F11" s="523"/>
      <c r="G11" s="523"/>
      <c r="H11" s="523"/>
      <c r="I11" s="523"/>
      <c r="J11" s="524"/>
      <c r="K11" s="525"/>
    </row>
    <row r="12" spans="1:11" ht="30" customHeight="1">
      <c r="A12" s="67" t="s">
        <v>2552</v>
      </c>
      <c r="B12" s="522" t="s">
        <v>2553</v>
      </c>
      <c r="C12" s="523"/>
      <c r="D12" s="523"/>
      <c r="E12" s="523"/>
      <c r="F12" s="523"/>
      <c r="G12" s="523"/>
      <c r="H12" s="523"/>
      <c r="I12" s="523"/>
      <c r="J12" s="524"/>
      <c r="K12" s="525"/>
    </row>
    <row r="13" spans="1:11" ht="71.25" customHeight="1">
      <c r="A13" s="67" t="s">
        <v>604</v>
      </c>
      <c r="B13" s="522" t="s">
        <v>2795</v>
      </c>
      <c r="C13" s="523"/>
      <c r="D13" s="523"/>
      <c r="E13" s="523"/>
      <c r="F13" s="523"/>
      <c r="G13" s="523"/>
      <c r="H13" s="523"/>
      <c r="I13" s="523"/>
      <c r="J13" s="524"/>
      <c r="K13" s="525"/>
    </row>
    <row r="14" spans="1:11" ht="30" customHeight="1">
      <c r="A14" s="68" t="s">
        <v>1277</v>
      </c>
      <c r="B14" s="526" t="s">
        <v>1278</v>
      </c>
      <c r="C14" s="527"/>
      <c r="D14" s="527"/>
      <c r="E14" s="527"/>
      <c r="F14" s="527"/>
      <c r="G14" s="527"/>
      <c r="H14" s="527"/>
      <c r="I14" s="527"/>
      <c r="J14" s="528"/>
      <c r="K14" s="529"/>
    </row>
    <row r="15" spans="1:11" ht="19.5" customHeight="1">
      <c r="A15" s="68" t="s">
        <v>2088</v>
      </c>
      <c r="B15" s="526" t="s">
        <v>2087</v>
      </c>
      <c r="C15" s="527"/>
      <c r="D15" s="527"/>
      <c r="E15" s="527"/>
      <c r="F15" s="527"/>
      <c r="G15" s="527"/>
      <c r="H15" s="527"/>
      <c r="I15" s="527"/>
      <c r="J15" s="528"/>
      <c r="K15" s="529"/>
    </row>
    <row r="16" spans="1:11" ht="19.5" customHeight="1">
      <c r="A16" s="68" t="s">
        <v>2406</v>
      </c>
      <c r="B16" s="526" t="s">
        <v>2407</v>
      </c>
      <c r="C16" s="527"/>
      <c r="D16" s="527"/>
      <c r="E16" s="527"/>
      <c r="F16" s="527"/>
      <c r="G16" s="527"/>
      <c r="H16" s="527"/>
      <c r="I16" s="527"/>
      <c r="J16" s="528"/>
      <c r="K16" s="529"/>
    </row>
    <row r="17" spans="1:11" ht="32.25" customHeight="1">
      <c r="A17" s="68" t="s">
        <v>547</v>
      </c>
      <c r="B17" s="526" t="s">
        <v>2698</v>
      </c>
      <c r="C17" s="527"/>
      <c r="D17" s="527"/>
      <c r="E17" s="527"/>
      <c r="F17" s="527"/>
      <c r="G17" s="527"/>
      <c r="H17" s="527"/>
      <c r="I17" s="527"/>
      <c r="J17" s="528"/>
      <c r="K17" s="529"/>
    </row>
    <row r="18" ht="4.5" customHeight="1"/>
  </sheetData>
  <sheetProtection password="C79A" sheet="1" objects="1"/>
  <mergeCells count="16">
    <mergeCell ref="B17:K17"/>
    <mergeCell ref="A2:K2"/>
    <mergeCell ref="B10:K10"/>
    <mergeCell ref="B3:K3"/>
    <mergeCell ref="B4:K4"/>
    <mergeCell ref="B5:K5"/>
    <mergeCell ref="B6:K6"/>
    <mergeCell ref="B7:K7"/>
    <mergeCell ref="B8:K8"/>
    <mergeCell ref="B9:K9"/>
    <mergeCell ref="B12:K12"/>
    <mergeCell ref="B11:K11"/>
    <mergeCell ref="B16:K16"/>
    <mergeCell ref="B13:K13"/>
    <mergeCell ref="B14:K14"/>
    <mergeCell ref="B15:K15"/>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J1" location="Promjene!A1" tooltip="Promjene na Excel datoteci po verzijama" display="Promjene"/>
    <hyperlink ref="I1" location="Djelat!A1" tooltip="Šifarnik djelatnosti" display="Djelat"/>
    <hyperlink ref="F1" location="BIL!A1" tooltip="Unos obrasca Bilanca" display="BIL"/>
  </hyperlinks>
  <printOptions/>
  <pageMargins left="0.5905511811023623" right="0.5905511811023623" top="0.7874015748031497" bottom="0.984251968503937" header="0.7874015748031497" footer="0.7874015748031497"/>
  <pageSetup fitToHeight="1" fitToWidth="1" horizontalDpi="1200" verticalDpi="12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K15"/>
  <sheetViews>
    <sheetView showGridLines="0" showRowColHeaders="0" zoomScalePageLayoutView="0" workbookViewId="0" topLeftCell="A1">
      <pane ySplit="1" topLeftCell="A11" activePane="bottomLeft" state="frozen"/>
      <selection pane="topLeft" activeCell="A1" sqref="A1"/>
      <selection pane="bottomLeft" activeCell="E1" sqref="E1"/>
    </sheetView>
  </sheetViews>
  <sheetFormatPr defaultColWidth="0" defaultRowHeight="12.75" zeroHeight="1"/>
  <cols>
    <col min="1" max="1" width="11.28125" style="0" customWidth="1"/>
    <col min="2" max="6" width="10.8515625" style="0" customWidth="1"/>
    <col min="7" max="11" width="11.28125" style="0" customWidth="1"/>
    <col min="12" max="12" width="0.9921875" style="0" customWidth="1"/>
    <col min="13" max="16384" width="9.140625" style="0" hidden="1" customWidth="1"/>
  </cols>
  <sheetData>
    <row r="1" spans="1:10" ht="30" customHeight="1">
      <c r="A1" s="63" t="s">
        <v>1226</v>
      </c>
      <c r="B1" s="64" t="s">
        <v>1227</v>
      </c>
      <c r="C1" s="64" t="s">
        <v>962</v>
      </c>
      <c r="D1" s="64" t="s">
        <v>2799</v>
      </c>
      <c r="E1" s="64" t="s">
        <v>2797</v>
      </c>
      <c r="F1" s="64" t="s">
        <v>2798</v>
      </c>
      <c r="G1" s="64" t="s">
        <v>1228</v>
      </c>
      <c r="H1" s="64" t="s">
        <v>2800</v>
      </c>
      <c r="I1" s="64" t="s">
        <v>2801</v>
      </c>
      <c r="J1" s="64" t="s">
        <v>1229</v>
      </c>
    </row>
    <row r="2" spans="1:11" s="4" customFormat="1" ht="24.75" customHeight="1">
      <c r="A2" s="272" t="s">
        <v>1808</v>
      </c>
      <c r="B2" s="273"/>
      <c r="C2" s="273"/>
      <c r="D2" s="273"/>
      <c r="E2" s="273"/>
      <c r="F2" s="273"/>
      <c r="G2" s="273"/>
      <c r="H2" s="273"/>
      <c r="I2" s="273"/>
      <c r="J2" s="273"/>
      <c r="K2" s="274"/>
    </row>
    <row r="3" spans="1:11" s="4" customFormat="1" ht="16.5" customHeight="1">
      <c r="A3" s="275" t="str">
        <f>"Verzija Excel datoteke: "&amp;MID(PraviPod!G30,1,1)&amp;"."&amp;MID(PraviPod!G30,2,1)&amp;"."&amp;MID(PraviPod!G30,3,1)&amp;"."</f>
        <v>Verzija Excel datoteke: 2.0.5.</v>
      </c>
      <c r="B3" s="273"/>
      <c r="C3" s="273"/>
      <c r="D3" s="273"/>
      <c r="E3" s="273"/>
      <c r="F3" s="273"/>
      <c r="G3" s="273"/>
      <c r="H3" s="273"/>
      <c r="I3" s="273"/>
      <c r="J3" s="273"/>
      <c r="K3" s="274"/>
    </row>
    <row r="4" spans="1:11" ht="49.5" customHeight="1">
      <c r="A4" s="276" t="s">
        <v>161</v>
      </c>
      <c r="B4" s="277"/>
      <c r="C4" s="277"/>
      <c r="D4" s="277"/>
      <c r="E4" s="277"/>
      <c r="F4" s="277"/>
      <c r="G4" s="277"/>
      <c r="H4" s="277"/>
      <c r="I4" s="277"/>
      <c r="J4" s="277"/>
      <c r="K4" s="278"/>
    </row>
    <row r="5" spans="1:11" ht="85.5" customHeight="1">
      <c r="A5" s="279" t="s">
        <v>2218</v>
      </c>
      <c r="B5" s="280"/>
      <c r="C5" s="280"/>
      <c r="D5" s="280"/>
      <c r="E5" s="280"/>
      <c r="F5" s="280"/>
      <c r="G5" s="280"/>
      <c r="H5" s="280"/>
      <c r="I5" s="280"/>
      <c r="J5" s="280"/>
      <c r="K5" s="281"/>
    </row>
    <row r="6" spans="1:11" ht="60" customHeight="1">
      <c r="A6" s="282" t="s">
        <v>331</v>
      </c>
      <c r="B6" s="283"/>
      <c r="C6" s="283"/>
      <c r="D6" s="283"/>
      <c r="E6" s="283"/>
      <c r="F6" s="283"/>
      <c r="G6" s="283"/>
      <c r="H6" s="283"/>
      <c r="I6" s="283"/>
      <c r="J6" s="283"/>
      <c r="K6" s="284"/>
    </row>
    <row r="7" spans="1:11" ht="71.25" customHeight="1">
      <c r="A7" s="285" t="s">
        <v>677</v>
      </c>
      <c r="B7" s="283"/>
      <c r="C7" s="283"/>
      <c r="D7" s="283"/>
      <c r="E7" s="283"/>
      <c r="F7" s="283"/>
      <c r="G7" s="283"/>
      <c r="H7" s="283"/>
      <c r="I7" s="283"/>
      <c r="J7" s="283"/>
      <c r="K7" s="284"/>
    </row>
    <row r="8" spans="1:11" ht="49.5" customHeight="1">
      <c r="A8" s="282" t="s">
        <v>2219</v>
      </c>
      <c r="B8" s="283"/>
      <c r="C8" s="283"/>
      <c r="D8" s="283"/>
      <c r="E8" s="283"/>
      <c r="F8" s="283"/>
      <c r="G8" s="283"/>
      <c r="H8" s="283"/>
      <c r="I8" s="283"/>
      <c r="J8" s="283"/>
      <c r="K8" s="284"/>
    </row>
    <row r="9" spans="1:11" ht="84" customHeight="1">
      <c r="A9" s="285" t="s">
        <v>2450</v>
      </c>
      <c r="B9" s="283"/>
      <c r="C9" s="283"/>
      <c r="D9" s="283"/>
      <c r="E9" s="283"/>
      <c r="F9" s="283"/>
      <c r="G9" s="283"/>
      <c r="H9" s="283"/>
      <c r="I9" s="283"/>
      <c r="J9" s="283"/>
      <c r="K9" s="284"/>
    </row>
    <row r="10" spans="1:11" ht="45.75" customHeight="1">
      <c r="A10" s="282" t="s">
        <v>678</v>
      </c>
      <c r="B10" s="283"/>
      <c r="C10" s="283"/>
      <c r="D10" s="283"/>
      <c r="E10" s="283"/>
      <c r="F10" s="283"/>
      <c r="G10" s="283"/>
      <c r="H10" s="283"/>
      <c r="I10" s="283"/>
      <c r="J10" s="283"/>
      <c r="K10" s="284"/>
    </row>
    <row r="11" spans="1:11" ht="94.5" customHeight="1">
      <c r="A11" s="282" t="s">
        <v>679</v>
      </c>
      <c r="B11" s="283"/>
      <c r="C11" s="283"/>
      <c r="D11" s="283"/>
      <c r="E11" s="283"/>
      <c r="F11" s="283"/>
      <c r="G11" s="283"/>
      <c r="H11" s="283"/>
      <c r="I11" s="283"/>
      <c r="J11" s="283"/>
      <c r="K11" s="284"/>
    </row>
    <row r="12" spans="1:11" ht="60" customHeight="1">
      <c r="A12" s="282" t="s">
        <v>1679</v>
      </c>
      <c r="B12" s="289"/>
      <c r="C12" s="289"/>
      <c r="D12" s="289"/>
      <c r="E12" s="289"/>
      <c r="F12" s="289"/>
      <c r="G12" s="289"/>
      <c r="H12" s="289"/>
      <c r="I12" s="289"/>
      <c r="J12" s="289"/>
      <c r="K12" s="290"/>
    </row>
    <row r="13" spans="1:11" ht="90" customHeight="1">
      <c r="A13" s="282" t="s">
        <v>2220</v>
      </c>
      <c r="B13" s="289"/>
      <c r="C13" s="289"/>
      <c r="D13" s="289"/>
      <c r="E13" s="289"/>
      <c r="F13" s="289"/>
      <c r="G13" s="289"/>
      <c r="H13" s="289"/>
      <c r="I13" s="289"/>
      <c r="J13" s="289"/>
      <c r="K13" s="290"/>
    </row>
    <row r="14" spans="1:11" ht="60" customHeight="1">
      <c r="A14" s="282" t="s">
        <v>511</v>
      </c>
      <c r="B14" s="283"/>
      <c r="C14" s="283"/>
      <c r="D14" s="283"/>
      <c r="E14" s="283"/>
      <c r="F14" s="283"/>
      <c r="G14" s="283"/>
      <c r="H14" s="283"/>
      <c r="I14" s="283"/>
      <c r="J14" s="283"/>
      <c r="K14" s="284"/>
    </row>
    <row r="15" spans="1:11" ht="62.25" customHeight="1">
      <c r="A15" s="286" t="s">
        <v>1678</v>
      </c>
      <c r="B15" s="287"/>
      <c r="C15" s="287"/>
      <c r="D15" s="287"/>
      <c r="E15" s="287"/>
      <c r="F15" s="287"/>
      <c r="G15" s="287"/>
      <c r="H15" s="287"/>
      <c r="I15" s="287"/>
      <c r="J15" s="287"/>
      <c r="K15" s="288"/>
    </row>
    <row r="16" ht="6.75" customHeight="1"/>
  </sheetData>
  <sheetProtection password="C79A" sheet="1" objects="1"/>
  <mergeCells count="14">
    <mergeCell ref="A8:K8"/>
    <mergeCell ref="A14:K14"/>
    <mergeCell ref="A15:K15"/>
    <mergeCell ref="A9:K9"/>
    <mergeCell ref="A10:K10"/>
    <mergeCell ref="A11:K11"/>
    <mergeCell ref="A12:K12"/>
    <mergeCell ref="A13:K13"/>
    <mergeCell ref="A2:K2"/>
    <mergeCell ref="A3:K3"/>
    <mergeCell ref="A4:K4"/>
    <mergeCell ref="A5:K5"/>
    <mergeCell ref="A6:K6"/>
    <mergeCell ref="A7:K7"/>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R44"/>
  <sheetViews>
    <sheetView showGridLines="0" showRowColHeaders="0" showZeros="0" zoomScalePageLayoutView="0" workbookViewId="0" topLeftCell="A1">
      <pane ySplit="1" topLeftCell="A17" activePane="bottomLeft" state="frozen"/>
      <selection pane="topLeft" activeCell="A1" sqref="A1"/>
      <selection pane="bottomLeft" activeCell="D13" sqref="D13:E13"/>
    </sheetView>
  </sheetViews>
  <sheetFormatPr defaultColWidth="0" defaultRowHeight="12.75" zeroHeight="1"/>
  <cols>
    <col min="1" max="1" width="10.7109375" style="4" customWidth="1"/>
    <col min="2" max="2" width="8.7109375" style="4" customWidth="1"/>
    <col min="3" max="3" width="10.7109375" style="4" customWidth="1"/>
    <col min="4" max="5" width="9.7109375" style="4" customWidth="1"/>
    <col min="6" max="6" width="8.7109375" style="4" customWidth="1"/>
    <col min="7" max="7" width="9.7109375" style="4" customWidth="1"/>
    <col min="8" max="8" width="8.7109375" style="4" customWidth="1"/>
    <col min="9" max="9" width="9.7109375" style="4" customWidth="1"/>
    <col min="10" max="11" width="17.7109375" style="4" customWidth="1"/>
    <col min="12" max="12" width="0.85546875" style="4" customWidth="1"/>
    <col min="13" max="16384" width="9.140625" style="4" hidden="1" customWidth="1"/>
  </cols>
  <sheetData>
    <row r="1" spans="1:10" ht="30" customHeight="1">
      <c r="A1" s="63" t="s">
        <v>1226</v>
      </c>
      <c r="B1" s="64" t="s">
        <v>1227</v>
      </c>
      <c r="C1" s="64" t="s">
        <v>962</v>
      </c>
      <c r="D1" s="64" t="s">
        <v>2799</v>
      </c>
      <c r="E1" s="64" t="s">
        <v>2797</v>
      </c>
      <c r="F1" s="64" t="s">
        <v>2798</v>
      </c>
      <c r="G1" s="64" t="s">
        <v>1228</v>
      </c>
      <c r="H1" s="64" t="s">
        <v>2800</v>
      </c>
      <c r="I1" s="64" t="s">
        <v>2801</v>
      </c>
      <c r="J1" s="64" t="s">
        <v>1229</v>
      </c>
    </row>
    <row r="2" spans="1:11" s="6" customFormat="1" ht="8.25" customHeight="1">
      <c r="A2" s="69"/>
      <c r="B2" s="70"/>
      <c r="C2" s="70"/>
      <c r="D2" s="70"/>
      <c r="E2" s="70"/>
      <c r="F2" s="70"/>
      <c r="G2" s="70"/>
      <c r="H2" s="70"/>
      <c r="I2" s="71"/>
      <c r="J2" s="72"/>
      <c r="K2" s="70"/>
    </row>
    <row r="3" spans="1:11" ht="31.5" customHeight="1">
      <c r="A3" s="73"/>
      <c r="B3" s="73"/>
      <c r="C3" s="73"/>
      <c r="D3" s="73"/>
      <c r="E3" s="73"/>
      <c r="F3" s="73"/>
      <c r="G3" s="73"/>
      <c r="H3" s="73"/>
      <c r="I3" s="73"/>
      <c r="J3" s="315" t="s">
        <v>2249</v>
      </c>
      <c r="K3" s="315"/>
    </row>
    <row r="4" spans="2:9" ht="4.5" customHeight="1">
      <c r="B4" s="167"/>
      <c r="C4" s="167"/>
      <c r="D4" s="167"/>
      <c r="E4" s="167"/>
      <c r="F4" s="167"/>
      <c r="G4" s="167"/>
      <c r="H4" s="167"/>
      <c r="I4" s="167"/>
    </row>
    <row r="5" spans="1:11" ht="102" customHeight="1">
      <c r="A5" s="323" t="str">
        <f>IF(RIGHT(K12,2)="12","BILANCA I IZVJEŠTAJ O PRIHODIMA I RASHODIMA","IZVJEŠTAJ O PRIHODIMA I RASHODIMA")&amp;"
NEPROFITNIH ORGANIZACIJA
"&amp;PRRAS!A5&amp;"
"</f>
        <v>BILANCA I IZVJEŠTAJ O PRIHODIMA I RASHODIMA
NEPROFITNIH ORGANIZACIJA
za razdoblje 1. siječnja do 31. prosinca 2011.
</v>
      </c>
      <c r="B5" s="323"/>
      <c r="C5" s="323"/>
      <c r="D5" s="323"/>
      <c r="E5" s="323"/>
      <c r="F5" s="323"/>
      <c r="G5" s="323"/>
      <c r="H5" s="323"/>
      <c r="I5" s="323"/>
      <c r="J5" s="323"/>
      <c r="K5" s="323"/>
    </row>
    <row r="6" spans="1:11" ht="30" customHeight="1">
      <c r="A6" s="170"/>
      <c r="B6" s="170"/>
      <c r="C6" s="170"/>
      <c r="D6" s="170"/>
      <c r="E6" s="170"/>
      <c r="F6" s="170"/>
      <c r="G6" s="170"/>
      <c r="H6" s="170"/>
      <c r="I6" s="170"/>
      <c r="J6" s="318" t="str">
        <f>IF(RIGHT(K12,2)="12","Obrasci PR-RAS-NPF i Bilanca","Obrazac PR-RAS-NPF")</f>
        <v>Obrasci PR-RAS-NPF i Bilanca</v>
      </c>
      <c r="K6" s="319"/>
    </row>
    <row r="7" spans="1:11" ht="30" customHeight="1">
      <c r="A7" s="171"/>
      <c r="B7" s="171"/>
      <c r="C7" s="171"/>
      <c r="D7" s="171"/>
      <c r="E7" s="171"/>
      <c r="F7" s="171"/>
      <c r="G7" s="171"/>
      <c r="H7" s="171"/>
      <c r="I7" s="171"/>
      <c r="J7" s="171"/>
      <c r="K7" s="171"/>
    </row>
    <row r="8" spans="1:11" ht="24.75" customHeight="1">
      <c r="A8" s="327" t="str">
        <f>PRRAS!C16</f>
        <v>02013142</v>
      </c>
      <c r="B8" s="328"/>
      <c r="D8" s="320" t="str">
        <f>PRRAS!C6</f>
        <v>Udruga LAE XXI</v>
      </c>
      <c r="E8" s="321"/>
      <c r="F8" s="321"/>
      <c r="G8" s="321"/>
      <c r="H8" s="321"/>
      <c r="I8" s="321"/>
      <c r="J8" s="321"/>
      <c r="K8" s="322"/>
    </row>
    <row r="9" spans="1:11" ht="15" customHeight="1">
      <c r="A9" s="301" t="s">
        <v>2453</v>
      </c>
      <c r="B9" s="305"/>
      <c r="D9" s="311" t="s">
        <v>2454</v>
      </c>
      <c r="E9" s="312"/>
      <c r="F9" s="312"/>
      <c r="G9" s="312"/>
      <c r="H9" s="312"/>
      <c r="I9" s="312"/>
      <c r="J9" s="312"/>
      <c r="K9" s="312"/>
    </row>
    <row r="10" spans="1:11" ht="24.75" customHeight="1">
      <c r="A10" s="168">
        <f>PRRAS!C8</f>
        <v>52220</v>
      </c>
      <c r="B10" s="73"/>
      <c r="C10" s="320" t="str">
        <f>PRRAS!C10&amp;",  "&amp;PRRAS!C12</f>
        <v>Labin,  Rudarska 1</v>
      </c>
      <c r="D10" s="329"/>
      <c r="E10" s="329"/>
      <c r="F10" s="329"/>
      <c r="G10" s="329"/>
      <c r="H10" s="329"/>
      <c r="I10" s="329"/>
      <c r="J10" s="329"/>
      <c r="K10" s="330"/>
    </row>
    <row r="11" spans="1:11" ht="15" customHeight="1">
      <c r="A11" s="74" t="s">
        <v>2455</v>
      </c>
      <c r="B11" s="160"/>
      <c r="C11" s="301" t="s">
        <v>2456</v>
      </c>
      <c r="D11" s="333"/>
      <c r="E11" s="333"/>
      <c r="F11" s="333"/>
      <c r="G11" s="333"/>
      <c r="H11" s="333"/>
      <c r="I11" s="333"/>
      <c r="J11" s="333"/>
      <c r="K11" s="333"/>
    </row>
    <row r="12" spans="2:11" ht="24.75" customHeight="1">
      <c r="B12" s="75"/>
      <c r="D12" s="336">
        <f>IF(ISERROR(INT(PRRAS!E16)),"",PRRAS!E16)</f>
        <v>89303</v>
      </c>
      <c r="E12" s="337"/>
      <c r="F12" s="313">
        <f>IF(ISERROR(INT(PRRAS!J10)),"",PRRAS!J10)</f>
        <v>31789769778</v>
      </c>
      <c r="G12" s="314"/>
      <c r="H12" s="168">
        <f>PRRAS!K14</f>
        <v>18</v>
      </c>
      <c r="I12" s="168">
        <f>PRRAS!K16</f>
        <v>222</v>
      </c>
      <c r="J12" s="169" t="str">
        <f>PRRAS!C18</f>
        <v>9499</v>
      </c>
      <c r="K12" s="169" t="str">
        <f>PRRAS!K6</f>
        <v>2011-12</v>
      </c>
    </row>
    <row r="13" spans="2:11" ht="30" customHeight="1">
      <c r="B13" s="159"/>
      <c r="D13" s="296" t="s">
        <v>2386</v>
      </c>
      <c r="E13" s="297"/>
      <c r="F13" s="296" t="s">
        <v>1621</v>
      </c>
      <c r="G13" s="297"/>
      <c r="H13" s="158" t="s">
        <v>2458</v>
      </c>
      <c r="I13" s="77" t="s">
        <v>2459</v>
      </c>
      <c r="J13" s="158" t="s">
        <v>2457</v>
      </c>
      <c r="K13" s="77" t="s">
        <v>1620</v>
      </c>
    </row>
    <row r="14" spans="2:18" ht="24.75" customHeight="1">
      <c r="B14" s="159"/>
      <c r="F14" s="77"/>
      <c r="G14" s="172"/>
      <c r="H14" s="158"/>
      <c r="I14" s="324">
        <f>PRRAS!J8</f>
        <v>107490113.69000003</v>
      </c>
      <c r="J14" s="325"/>
      <c r="K14" s="326"/>
      <c r="Q14" s="77"/>
      <c r="R14" s="77"/>
    </row>
    <row r="15" spans="1:11" ht="15" customHeight="1">
      <c r="A15" s="78" t="s">
        <v>1352</v>
      </c>
      <c r="B15" s="73"/>
      <c r="C15" s="73"/>
      <c r="D15" s="73"/>
      <c r="E15" s="73"/>
      <c r="F15" s="73"/>
      <c r="G15" s="73"/>
      <c r="H15" s="73"/>
      <c r="I15" s="296" t="s">
        <v>2460</v>
      </c>
      <c r="J15" s="296"/>
      <c r="K15" s="296"/>
    </row>
    <row r="16" spans="1:11" ht="4.5" customHeight="1">
      <c r="A16" s="79"/>
      <c r="B16" s="79"/>
      <c r="C16" s="79"/>
      <c r="D16" s="79"/>
      <c r="E16" s="79"/>
      <c r="F16" s="79"/>
      <c r="G16" s="79"/>
      <c r="H16" s="79"/>
      <c r="I16" s="79"/>
      <c r="J16" s="79"/>
      <c r="K16" s="79"/>
    </row>
    <row r="17" spans="1:11" ht="29.25" customHeight="1">
      <c r="A17" s="295" t="s">
        <v>1356</v>
      </c>
      <c r="B17" s="295"/>
      <c r="C17" s="295"/>
      <c r="D17" s="295"/>
      <c r="E17" s="295"/>
      <c r="F17" s="295"/>
      <c r="G17" s="295"/>
      <c r="H17" s="295"/>
      <c r="I17" s="173" t="s">
        <v>1622</v>
      </c>
      <c r="J17" s="174" t="s">
        <v>1354</v>
      </c>
      <c r="K17" s="175" t="s">
        <v>1355</v>
      </c>
    </row>
    <row r="18" spans="1:11" ht="19.5" customHeight="1">
      <c r="A18" s="316" t="str">
        <f>IF(RIGHT($K$12,2)="12",BIL!B27,"-")</f>
        <v>IMOVINA (AOP 002+074)</v>
      </c>
      <c r="B18" s="317"/>
      <c r="C18" s="317"/>
      <c r="D18" s="317"/>
      <c r="E18" s="317"/>
      <c r="F18" s="317"/>
      <c r="G18" s="317"/>
      <c r="H18" s="317"/>
      <c r="I18" s="156">
        <f>IF(RIGHT($K$12,2)="12",BIL!H27,"-")</f>
        <v>1</v>
      </c>
      <c r="J18" s="178">
        <f>IF(RIGHT($K$12,2)="12",BIL!I27,"-")</f>
        <v>393350</v>
      </c>
      <c r="K18" s="161">
        <f>IF(RIGHT($K$12,2)="12",BIL!J27,"-")</f>
        <v>387614</v>
      </c>
    </row>
    <row r="19" spans="1:11" ht="19.5" customHeight="1">
      <c r="A19" s="334" t="str">
        <f>IF(RIGHT($K$12,2)="12",BIL!B172,"-")</f>
        <v>OBVEZE I VLASTITI IZVORI (AOP 146+195)</v>
      </c>
      <c r="B19" s="335"/>
      <c r="C19" s="335"/>
      <c r="D19" s="335"/>
      <c r="E19" s="335"/>
      <c r="F19" s="335"/>
      <c r="G19" s="335"/>
      <c r="H19" s="335"/>
      <c r="I19" s="157">
        <f>IF(RIGHT($K$12,2)="12",BIL!H172,"-")</f>
        <v>145</v>
      </c>
      <c r="J19" s="162">
        <f>IF(RIGHT($K$12,2)="12",BIL!I172,"-")</f>
        <v>393350</v>
      </c>
      <c r="K19" s="163">
        <f>IF(RIGHT($K$12,2)="12",BIL!J172,"-")</f>
        <v>387614</v>
      </c>
    </row>
    <row r="20" ht="4.5" customHeight="1"/>
    <row r="21" spans="1:11" ht="29.25" customHeight="1">
      <c r="A21" s="300" t="s">
        <v>1353</v>
      </c>
      <c r="B21" s="300"/>
      <c r="C21" s="300"/>
      <c r="D21" s="300"/>
      <c r="E21" s="300"/>
      <c r="F21" s="300"/>
      <c r="G21" s="300"/>
      <c r="H21" s="300"/>
      <c r="I21" s="173" t="s">
        <v>1622</v>
      </c>
      <c r="J21" s="176" t="s">
        <v>342</v>
      </c>
      <c r="K21" s="177" t="s">
        <v>1686</v>
      </c>
    </row>
    <row r="22" spans="1:11" ht="19.5" customHeight="1">
      <c r="A22" s="331" t="str">
        <f>PRRAS!B27</f>
        <v>PRIHODI (AOP 002+005+008+011+024+032) </v>
      </c>
      <c r="B22" s="332"/>
      <c r="C22" s="332"/>
      <c r="D22" s="332"/>
      <c r="E22" s="332"/>
      <c r="F22" s="332"/>
      <c r="G22" s="332"/>
      <c r="H22" s="332"/>
      <c r="I22" s="153">
        <f>PRRAS!H27</f>
        <v>1</v>
      </c>
      <c r="J22" s="150">
        <f>PRRAS!I27</f>
        <v>614327</v>
      </c>
      <c r="K22" s="150">
        <f>PRRAS!J27</f>
        <v>1092122</v>
      </c>
    </row>
    <row r="23" spans="1:11" ht="19.5" customHeight="1">
      <c r="A23" s="291" t="str">
        <f>PRRAS!B76</f>
        <v>Doprinosi na plaće (AOP 050+051)</v>
      </c>
      <c r="B23" s="292"/>
      <c r="C23" s="292"/>
      <c r="D23" s="292"/>
      <c r="E23" s="292"/>
      <c r="F23" s="292"/>
      <c r="G23" s="292"/>
      <c r="H23" s="292"/>
      <c r="I23" s="154">
        <f>PRRAS!H76</f>
        <v>49</v>
      </c>
      <c r="J23" s="151">
        <f>PRRAS!I76</f>
        <v>30385</v>
      </c>
      <c r="K23" s="151">
        <f>PRRAS!J76</f>
        <v>31401</v>
      </c>
    </row>
    <row r="24" spans="1:11" ht="19.5" customHeight="1">
      <c r="A24" s="291" t="str">
        <f>PRRAS!B152</f>
        <v>UKUPNI RASHODI (AOP 041-123 ili 041+124)</v>
      </c>
      <c r="B24" s="292"/>
      <c r="C24" s="292"/>
      <c r="D24" s="292"/>
      <c r="E24" s="292"/>
      <c r="F24" s="292"/>
      <c r="G24" s="292"/>
      <c r="H24" s="292"/>
      <c r="I24" s="154">
        <f>PRRAS!H152</f>
        <v>125</v>
      </c>
      <c r="J24" s="151">
        <f>PRRAS!I152</f>
        <v>968290</v>
      </c>
      <c r="K24" s="151">
        <f>PRRAS!J152</f>
        <v>957726</v>
      </c>
    </row>
    <row r="25" spans="1:11" ht="19.5" customHeight="1">
      <c r="A25" s="291" t="str">
        <f>PRRAS!B153</f>
        <v>VIŠAK PRIHODA (AOP 001-125) </v>
      </c>
      <c r="B25" s="292"/>
      <c r="C25" s="292"/>
      <c r="D25" s="292"/>
      <c r="E25" s="292"/>
      <c r="F25" s="292"/>
      <c r="G25" s="292"/>
      <c r="H25" s="292"/>
      <c r="I25" s="154">
        <f>PRRAS!H153</f>
        <v>126</v>
      </c>
      <c r="J25" s="151">
        <f>PRRAS!I153</f>
        <v>0</v>
      </c>
      <c r="K25" s="151">
        <f>PRRAS!J153</f>
        <v>134396</v>
      </c>
    </row>
    <row r="26" spans="1:11" ht="19.5" customHeight="1">
      <c r="A26" s="291" t="str">
        <f>PRRAS!B154</f>
        <v>MANJAK PRIHODA (AOP 125-001)</v>
      </c>
      <c r="B26" s="292"/>
      <c r="C26" s="292"/>
      <c r="D26" s="292"/>
      <c r="E26" s="292"/>
      <c r="F26" s="292"/>
      <c r="G26" s="292"/>
      <c r="H26" s="292"/>
      <c r="I26" s="154">
        <f>PRRAS!H154</f>
        <v>127</v>
      </c>
      <c r="J26" s="151">
        <f>PRRAS!I154</f>
        <v>353963</v>
      </c>
      <c r="K26" s="151">
        <f>PRRAS!J154</f>
        <v>0</v>
      </c>
    </row>
    <row r="27" spans="1:11" ht="19.5" customHeight="1">
      <c r="A27" s="291" t="str">
        <f>PRRAS!B157</f>
        <v>Višak prihoda raspoloživ u sljedećem razdoblju (AOP 126+128-127-129)</v>
      </c>
      <c r="B27" s="292"/>
      <c r="C27" s="292"/>
      <c r="D27" s="292"/>
      <c r="E27" s="292"/>
      <c r="F27" s="292"/>
      <c r="G27" s="292"/>
      <c r="H27" s="292"/>
      <c r="I27" s="154">
        <f>PRRAS!H157</f>
        <v>130</v>
      </c>
      <c r="J27" s="151">
        <f>PRRAS!I157</f>
        <v>180990</v>
      </c>
      <c r="K27" s="151">
        <f>PRRAS!J157</f>
        <v>315386</v>
      </c>
    </row>
    <row r="28" spans="1:11" ht="19.5" customHeight="1">
      <c r="A28" s="291" t="str">
        <f>PRRAS!B158</f>
        <v>Manjak prihoda za pokriće u sljedećem razdoblju (AOP 127+129-126-128)</v>
      </c>
      <c r="B28" s="292"/>
      <c r="C28" s="292"/>
      <c r="D28" s="292"/>
      <c r="E28" s="292"/>
      <c r="F28" s="292"/>
      <c r="G28" s="292"/>
      <c r="H28" s="292"/>
      <c r="I28" s="154">
        <f>PRRAS!H158</f>
        <v>131</v>
      </c>
      <c r="J28" s="151">
        <f>PRRAS!I158</f>
        <v>0</v>
      </c>
      <c r="K28" s="151">
        <f>PRRAS!J158</f>
        <v>0</v>
      </c>
    </row>
    <row r="29" spans="1:11" ht="19.5" customHeight="1">
      <c r="A29" s="291" t="str">
        <f>PRRAS!B164</f>
        <v>Prosječan broj radnika na osnovi stanja krajem izvještajnog razdoblja (cijeli broj)</v>
      </c>
      <c r="B29" s="292"/>
      <c r="C29" s="292"/>
      <c r="D29" s="292"/>
      <c r="E29" s="292"/>
      <c r="F29" s="292"/>
      <c r="G29" s="292"/>
      <c r="H29" s="292"/>
      <c r="I29" s="154">
        <f>PRRAS!H164</f>
        <v>136</v>
      </c>
      <c r="J29" s="151">
        <f>PRRAS!I164</f>
        <v>3</v>
      </c>
      <c r="K29" s="151">
        <f>PRRAS!J164</f>
        <v>3</v>
      </c>
    </row>
    <row r="30" spans="1:11" ht="19.5" customHeight="1">
      <c r="A30" s="298" t="str">
        <f>PRRAS!B165</f>
        <v>Prosječan broj radnika na osnovi sati rada (cijeli broj)</v>
      </c>
      <c r="B30" s="299"/>
      <c r="C30" s="299"/>
      <c r="D30" s="299"/>
      <c r="E30" s="299"/>
      <c r="F30" s="299"/>
      <c r="G30" s="299"/>
      <c r="H30" s="299"/>
      <c r="I30" s="155">
        <f>PRRAS!H165</f>
        <v>137</v>
      </c>
      <c r="J30" s="152">
        <f>PRRAS!I165</f>
        <v>3</v>
      </c>
      <c r="K30" s="152">
        <f>PRRAS!J165</f>
        <v>3</v>
      </c>
    </row>
    <row r="31" spans="1:11" ht="30" customHeight="1">
      <c r="A31" s="80"/>
      <c r="B31" s="81"/>
      <c r="C31" s="81"/>
      <c r="D31" s="81"/>
      <c r="E31" s="81"/>
      <c r="F31" s="81"/>
      <c r="G31" s="81"/>
      <c r="H31" s="81"/>
      <c r="I31" s="81"/>
      <c r="J31" s="82"/>
      <c r="K31" s="82"/>
    </row>
    <row r="32" spans="1:11" ht="16.5" customHeight="1">
      <c r="A32" s="309" t="str">
        <f>PRRAS!D182</f>
        <v>052 858157</v>
      </c>
      <c r="B32" s="310"/>
      <c r="E32" s="302" t="str">
        <f>PRRAS!D184</f>
        <v>052858156</v>
      </c>
      <c r="F32" s="308"/>
      <c r="G32" s="83"/>
      <c r="H32" s="302" t="str">
        <f>PRRAS!D178</f>
        <v>Dean Zahtila</v>
      </c>
      <c r="I32" s="303"/>
      <c r="J32" s="303"/>
      <c r="K32" s="304"/>
    </row>
    <row r="33" spans="1:11" ht="19.5" customHeight="1">
      <c r="A33" s="296" t="s">
        <v>2461</v>
      </c>
      <c r="B33" s="294"/>
      <c r="E33" s="296" t="s">
        <v>2462</v>
      </c>
      <c r="F33" s="296"/>
      <c r="G33" s="83"/>
      <c r="H33" s="293" t="s">
        <v>333</v>
      </c>
      <c r="I33" s="294"/>
      <c r="J33" s="294"/>
      <c r="K33" s="294"/>
    </row>
    <row r="34" spans="1:11" ht="16.5" customHeight="1">
      <c r="A34" s="302" t="str">
        <f>PRRAS!I184</f>
        <v>info@labin.org</v>
      </c>
      <c r="B34" s="303"/>
      <c r="C34" s="303"/>
      <c r="D34" s="303"/>
      <c r="E34" s="303"/>
      <c r="F34" s="304"/>
      <c r="G34" s="83"/>
      <c r="H34" s="302" t="str">
        <f>PRRAS!D180</f>
        <v>Nada Išin</v>
      </c>
      <c r="I34" s="303"/>
      <c r="J34" s="303"/>
      <c r="K34" s="304"/>
    </row>
    <row r="35" spans="1:11" ht="15" customHeight="1">
      <c r="A35" s="296" t="s">
        <v>2463</v>
      </c>
      <c r="B35" s="296"/>
      <c r="C35" s="296"/>
      <c r="D35" s="296"/>
      <c r="E35" s="296"/>
      <c r="F35" s="296"/>
      <c r="G35" s="84"/>
      <c r="H35" s="293" t="s">
        <v>2309</v>
      </c>
      <c r="I35" s="294"/>
      <c r="J35" s="294"/>
      <c r="K35" s="294"/>
    </row>
    <row r="36" spans="1:11" ht="16.5" customHeight="1">
      <c r="A36" s="73"/>
      <c r="B36" s="73"/>
      <c r="C36" s="73"/>
      <c r="D36" s="73"/>
      <c r="E36" s="73"/>
      <c r="F36" s="73"/>
      <c r="G36" s="85"/>
      <c r="H36" s="73"/>
      <c r="I36" s="73"/>
      <c r="J36" s="73"/>
      <c r="K36" s="73"/>
    </row>
    <row r="37" spans="1:11" ht="53.25" customHeight="1">
      <c r="A37" s="73"/>
      <c r="B37" s="73"/>
      <c r="C37" s="73"/>
      <c r="D37" s="73"/>
      <c r="E37" s="73"/>
      <c r="F37" s="73"/>
      <c r="G37" s="85"/>
      <c r="H37" s="73"/>
      <c r="I37" s="73"/>
      <c r="J37" s="73"/>
      <c r="K37" s="73"/>
    </row>
    <row r="38" spans="1:11" ht="21.75" customHeight="1">
      <c r="A38" s="301" t="s">
        <v>185</v>
      </c>
      <c r="B38" s="301"/>
      <c r="C38" s="301"/>
      <c r="D38" s="301"/>
      <c r="E38" s="301"/>
      <c r="F38" s="301"/>
      <c r="G38" s="301"/>
      <c r="H38" s="73"/>
      <c r="I38" s="296" t="s">
        <v>186</v>
      </c>
      <c r="J38" s="296"/>
      <c r="K38" s="296"/>
    </row>
    <row r="39" spans="1:11" ht="39.75" customHeight="1">
      <c r="A39" s="73"/>
      <c r="B39" s="73"/>
      <c r="C39" s="73"/>
      <c r="D39" s="73"/>
      <c r="E39" s="73"/>
      <c r="F39" s="73"/>
      <c r="G39" s="73"/>
      <c r="H39" s="73"/>
      <c r="I39" s="73"/>
      <c r="J39" s="73"/>
      <c r="K39" s="73"/>
    </row>
    <row r="40" spans="3:11" ht="12.75">
      <c r="C40" s="73"/>
      <c r="D40" s="73"/>
      <c r="E40" s="73"/>
      <c r="F40" s="73"/>
      <c r="G40" s="73"/>
      <c r="H40" s="86" t="s">
        <v>1170</v>
      </c>
      <c r="I40" s="73"/>
      <c r="J40" s="73"/>
      <c r="K40" s="73"/>
    </row>
    <row r="41" spans="3:11" ht="39.75" customHeight="1">
      <c r="C41" s="73"/>
      <c r="D41" s="73"/>
      <c r="E41" s="73"/>
      <c r="F41" s="73"/>
      <c r="G41" s="73"/>
      <c r="H41" s="73"/>
      <c r="I41" s="73"/>
      <c r="J41" s="73"/>
      <c r="K41" s="73"/>
    </row>
    <row r="42" spans="1:11" ht="19.5" customHeight="1">
      <c r="A42" s="307" t="str">
        <f>IF(Kontrole!L2&gt;0,"Nisu zadovoljene osnovne kontrole!!!","Sve su kontrole zadovoljene")</f>
        <v>Sve su kontrole zadovoljene</v>
      </c>
      <c r="B42" s="307"/>
      <c r="C42" s="307"/>
      <c r="D42" s="307"/>
      <c r="E42" s="307"/>
      <c r="F42" s="307"/>
      <c r="I42" s="73"/>
      <c r="J42" s="306" t="s">
        <v>187</v>
      </c>
      <c r="K42" s="306"/>
    </row>
    <row r="43" spans="1:11" ht="19.5" customHeight="1">
      <c r="A43" s="73"/>
      <c r="B43" s="73"/>
      <c r="C43" s="73"/>
      <c r="D43" s="73"/>
      <c r="G43" s="73"/>
      <c r="H43" s="73"/>
      <c r="I43" s="73"/>
      <c r="J43" s="76"/>
      <c r="K43" s="76"/>
    </row>
    <row r="44" spans="1:11" ht="12.75">
      <c r="A44" s="73"/>
      <c r="B44" s="73"/>
      <c r="C44" s="73"/>
      <c r="D44" s="73"/>
      <c r="G44" s="73"/>
      <c r="H44" s="73"/>
      <c r="I44" s="73"/>
      <c r="J44" s="306" t="s">
        <v>188</v>
      </c>
      <c r="K44" s="306"/>
    </row>
    <row r="45" ht="4.5" customHeight="1"/>
  </sheetData>
  <sheetProtection password="C79A" sheet="1" objects="1"/>
  <mergeCells count="43">
    <mergeCell ref="A23:H23"/>
    <mergeCell ref="C11:K11"/>
    <mergeCell ref="A19:H19"/>
    <mergeCell ref="D12:E12"/>
    <mergeCell ref="D13:E13"/>
    <mergeCell ref="J3:K3"/>
    <mergeCell ref="A18:H18"/>
    <mergeCell ref="J6:K6"/>
    <mergeCell ref="D8:K8"/>
    <mergeCell ref="A5:K5"/>
    <mergeCell ref="I15:K15"/>
    <mergeCell ref="I14:K14"/>
    <mergeCell ref="A8:B8"/>
    <mergeCell ref="C10:K10"/>
    <mergeCell ref="J42:K42"/>
    <mergeCell ref="J44:K44"/>
    <mergeCell ref="A42:F42"/>
    <mergeCell ref="E32:F32"/>
    <mergeCell ref="E33:F33"/>
    <mergeCell ref="A35:F35"/>
    <mergeCell ref="H35:K35"/>
    <mergeCell ref="A32:B32"/>
    <mergeCell ref="A33:B33"/>
    <mergeCell ref="A38:G38"/>
    <mergeCell ref="I38:K38"/>
    <mergeCell ref="H32:K32"/>
    <mergeCell ref="H34:K34"/>
    <mergeCell ref="A34:F34"/>
    <mergeCell ref="A9:B9"/>
    <mergeCell ref="D9:K9"/>
    <mergeCell ref="F12:G12"/>
    <mergeCell ref="A24:H24"/>
    <mergeCell ref="A22:H22"/>
    <mergeCell ref="A26:H26"/>
    <mergeCell ref="H33:K33"/>
    <mergeCell ref="A17:H17"/>
    <mergeCell ref="F13:G13"/>
    <mergeCell ref="A30:H30"/>
    <mergeCell ref="A25:H25"/>
    <mergeCell ref="A29:H29"/>
    <mergeCell ref="A21:H21"/>
    <mergeCell ref="A27:H27"/>
    <mergeCell ref="A28:H28"/>
  </mergeCells>
  <conditionalFormatting sqref="A42:F42">
    <cfRule type="cellIs" priority="1" dxfId="12" operator="equal" stopIfTrue="1">
      <formula>"Nisu zadovoljene osnovne kontrole!!!"</formula>
    </cfRule>
    <cfRule type="cellIs" priority="2" dxfId="2" operator="equal" stopIfTrue="1">
      <formula>"Kontrole zadovoljene, postoje neka upozorenja"</formula>
    </cfRule>
  </conditionalFormatting>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J1" location="Djelat!A1" tooltip="Promjene na Excel datoteci po verzijama" display="Promjene"/>
    <hyperlink ref="I1" location="Djelat!A1" tooltip="Šifarnik djelatnosti" display="Djelat"/>
    <hyperlink ref="F1" location="BIL!A1" tooltip="Unos obrasca Bilanca" display="BIL"/>
  </hyperlinks>
  <printOptions horizontalCentered="1"/>
  <pageMargins left="0.5905511811023623" right="0.5905511811023623" top="0.6299212598425197" bottom="0.984251968503937" header="0.5905511811023623" footer="0.9448818897637796"/>
  <pageSetup fitToHeight="1" fitToWidth="1" horizontalDpi="1200" verticalDpi="12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J348"/>
  <sheetViews>
    <sheetView showGridLines="0" showRowColHeaders="0" zoomScalePageLayoutView="0" workbookViewId="0" topLeftCell="A1">
      <selection activeCell="A1" sqref="A1"/>
    </sheetView>
  </sheetViews>
  <sheetFormatPr defaultColWidth="9.140625" defaultRowHeight="12.75"/>
  <cols>
    <col min="1" max="1" width="5.00390625" style="9" customWidth="1"/>
    <col min="2" max="5" width="9.7109375" style="10" customWidth="1"/>
    <col min="6" max="6" width="9.8515625" style="11" customWidth="1"/>
    <col min="7" max="7" width="12.140625" style="13" customWidth="1"/>
    <col min="8" max="8" width="10.140625" style="0" customWidth="1"/>
    <col min="9" max="9" width="23.28125" style="9" customWidth="1"/>
    <col min="10" max="10" width="8.57421875" style="9" customWidth="1"/>
    <col min="11" max="16384" width="9.140625" style="9" customWidth="1"/>
  </cols>
  <sheetData>
    <row r="1" spans="1:10" ht="12.75">
      <c r="A1" s="9" t="s">
        <v>2703</v>
      </c>
      <c r="B1" s="10" t="s">
        <v>367</v>
      </c>
      <c r="C1" s="10" t="s">
        <v>349</v>
      </c>
      <c r="D1" s="10" t="s">
        <v>1688</v>
      </c>
      <c r="E1" s="10" t="s">
        <v>1689</v>
      </c>
      <c r="F1" s="11" t="s">
        <v>368</v>
      </c>
      <c r="G1" s="13" t="s">
        <v>1690</v>
      </c>
      <c r="H1" s="59" t="s">
        <v>1691</v>
      </c>
      <c r="I1" s="9" t="s">
        <v>1692</v>
      </c>
      <c r="J1" s="9" t="s">
        <v>2286</v>
      </c>
    </row>
    <row r="2" spans="1:10" ht="12.75">
      <c r="A2" s="9">
        <f>BIL!H27</f>
        <v>1</v>
      </c>
      <c r="B2" s="12">
        <f>BIL!I27</f>
        <v>393350</v>
      </c>
      <c r="C2" s="12">
        <f>BIL!J27</f>
        <v>387614</v>
      </c>
      <c r="D2" s="12">
        <v>0</v>
      </c>
      <c r="E2" s="12">
        <v>0</v>
      </c>
      <c r="F2" s="11">
        <f>A2/100*B2+A2/50*C2</f>
        <v>11685.779999999999</v>
      </c>
      <c r="G2" s="13" t="s">
        <v>2287</v>
      </c>
      <c r="H2" s="60">
        <v>0</v>
      </c>
      <c r="I2" s="13" t="s">
        <v>1279</v>
      </c>
      <c r="J2" s="9">
        <f aca="true" t="shared" si="0" ref="J2:J65">ABS(B2-ROUND(B2,0))+ABS(C2-ROUND(C2,0))</f>
        <v>0</v>
      </c>
    </row>
    <row r="3" spans="1:10" ht="12.75">
      <c r="A3" s="9">
        <f>BIL!H28</f>
        <v>2</v>
      </c>
      <c r="B3" s="12">
        <f>BIL!I28</f>
        <v>356944</v>
      </c>
      <c r="C3" s="12">
        <f>BIL!J28</f>
        <v>335528</v>
      </c>
      <c r="D3" s="12">
        <v>0</v>
      </c>
      <c r="E3" s="12">
        <v>0</v>
      </c>
      <c r="F3" s="11">
        <f aca="true" t="shared" si="1" ref="F3:F48">A3/100*B3+A3/50*C3</f>
        <v>20560</v>
      </c>
      <c r="G3" s="13" t="str">
        <f>IF(ISERROR(PRRAS!C16),"0",IF(ISNUMBER(PRRAS!C16),TEXT(PRRAS!C16,"00000000"),IF(PRRAS!C16="","0",TRIM(PRRAS!C16))))</f>
        <v>02013142</v>
      </c>
      <c r="I3" s="13" t="s">
        <v>1280</v>
      </c>
      <c r="J3" s="9">
        <f t="shared" si="0"/>
        <v>0</v>
      </c>
    </row>
    <row r="4" spans="1:10" ht="12.75">
      <c r="A4" s="9">
        <f>BIL!H29</f>
        <v>3</v>
      </c>
      <c r="B4" s="12">
        <f>BIL!I29</f>
        <v>261030</v>
      </c>
      <c r="C4" s="12">
        <f>BIL!J29</f>
        <v>237311</v>
      </c>
      <c r="D4" s="12">
        <v>0</v>
      </c>
      <c r="E4" s="12">
        <v>0</v>
      </c>
      <c r="F4" s="11">
        <f t="shared" si="1"/>
        <v>22069.559999999998</v>
      </c>
      <c r="G4" s="10" t="str">
        <f>IF(ISERROR(PRRAS!C6),"-",UPPER(TRIM(PRRAS!C6)))</f>
        <v>UDRUGA LAE XXI</v>
      </c>
      <c r="I4" s="13" t="s">
        <v>1281</v>
      </c>
      <c r="J4" s="9">
        <f t="shared" si="0"/>
        <v>0</v>
      </c>
    </row>
    <row r="5" spans="1:10" ht="12.75">
      <c r="A5" s="9">
        <f>BIL!H30</f>
        <v>4</v>
      </c>
      <c r="B5" s="12">
        <f>BIL!I30</f>
        <v>0</v>
      </c>
      <c r="C5" s="12">
        <f>BIL!J30</f>
        <v>0</v>
      </c>
      <c r="D5" s="12">
        <v>0</v>
      </c>
      <c r="E5" s="12">
        <v>0</v>
      </c>
      <c r="F5" s="11">
        <f t="shared" si="1"/>
        <v>0</v>
      </c>
      <c r="G5" s="13" t="str">
        <f>IF(ISERROR(PRRAS!C8),"00000",IF(ISNUMBER(PRRAS!C8),TEXT(PRRAS!C8,"00000"),"00000"))</f>
        <v>52220</v>
      </c>
      <c r="I5" s="13" t="s">
        <v>1282</v>
      </c>
      <c r="J5" s="9">
        <f t="shared" si="0"/>
        <v>0</v>
      </c>
    </row>
    <row r="6" spans="1:10" ht="12.75">
      <c r="A6" s="9">
        <f>BIL!H31</f>
        <v>5</v>
      </c>
      <c r="B6" s="12">
        <f>BIL!I31</f>
        <v>0</v>
      </c>
      <c r="C6" s="12">
        <f>BIL!J31</f>
        <v>0</v>
      </c>
      <c r="D6" s="12">
        <v>0</v>
      </c>
      <c r="E6" s="12">
        <v>0</v>
      </c>
      <c r="F6" s="11">
        <f t="shared" si="1"/>
        <v>0</v>
      </c>
      <c r="G6" s="13" t="str">
        <f>IF(ISERROR(PRRAS!C10),"-",UPPER(TRIM(PRRAS!C10)))</f>
        <v>LABIN</v>
      </c>
      <c r="I6" s="13" t="s">
        <v>1283</v>
      </c>
      <c r="J6" s="9">
        <f t="shared" si="0"/>
        <v>0</v>
      </c>
    </row>
    <row r="7" spans="1:10" ht="12.75">
      <c r="A7" s="9">
        <f>BIL!H32</f>
        <v>6</v>
      </c>
      <c r="B7" s="12">
        <f>BIL!I32</f>
        <v>0</v>
      </c>
      <c r="C7" s="12">
        <f>BIL!J32</f>
        <v>0</v>
      </c>
      <c r="D7" s="12">
        <v>0</v>
      </c>
      <c r="E7" s="12">
        <v>0</v>
      </c>
      <c r="F7" s="11">
        <f t="shared" si="1"/>
        <v>0</v>
      </c>
      <c r="G7" s="13" t="str">
        <f>IF(ISERROR(PRRAS!C12),"-",(TRIM(PRRAS!C12)))</f>
        <v>Rudarska 1</v>
      </c>
      <c r="I7" s="13" t="s">
        <v>1284</v>
      </c>
      <c r="J7" s="9">
        <f t="shared" si="0"/>
        <v>0</v>
      </c>
    </row>
    <row r="8" spans="1:10" ht="12.75">
      <c r="A8" s="9">
        <f>BIL!H33</f>
        <v>7</v>
      </c>
      <c r="B8" s="12">
        <f>BIL!I33</f>
        <v>0</v>
      </c>
      <c r="C8" s="12">
        <f>BIL!J33</f>
        <v>0</v>
      </c>
      <c r="D8" s="12">
        <v>0</v>
      </c>
      <c r="E8" s="12">
        <v>0</v>
      </c>
      <c r="F8" s="11">
        <f t="shared" si="1"/>
        <v>0</v>
      </c>
      <c r="G8" s="13" t="str">
        <f>IF(ISERROR(PRRAS!C18),"0",IF(ISNUMBER(PRRAS!C18),TEXT(PRRAS!C18,"00000"),TRIM(PRRAS!C18)))</f>
        <v>9499</v>
      </c>
      <c r="I8" s="13" t="s">
        <v>1285</v>
      </c>
      <c r="J8" s="9">
        <f t="shared" si="0"/>
        <v>0</v>
      </c>
    </row>
    <row r="9" spans="1:10" ht="12.75">
      <c r="A9" s="9">
        <f>BIL!H34</f>
        <v>8</v>
      </c>
      <c r="B9" s="12">
        <f>BIL!I34</f>
        <v>261030</v>
      </c>
      <c r="C9" s="12">
        <f>BIL!J34</f>
        <v>237311</v>
      </c>
      <c r="D9" s="12">
        <v>0</v>
      </c>
      <c r="E9" s="12">
        <v>0</v>
      </c>
      <c r="F9" s="11">
        <f t="shared" si="1"/>
        <v>58852.16</v>
      </c>
      <c r="G9" s="13" t="str">
        <f>IF(ISERROR(PRRAS!K14),"00",IF(ISNUMBER(PRRAS!K14),TEXT(PRRAS!K14,"00"),"00"))</f>
        <v>18</v>
      </c>
      <c r="I9" s="13" t="s">
        <v>1286</v>
      </c>
      <c r="J9" s="9">
        <f t="shared" si="0"/>
        <v>0</v>
      </c>
    </row>
    <row r="10" spans="1:10" ht="12.75">
      <c r="A10" s="9">
        <f>BIL!H35</f>
        <v>9</v>
      </c>
      <c r="B10" s="12">
        <f>BIL!I35</f>
        <v>0</v>
      </c>
      <c r="C10" s="12">
        <f>BIL!J35</f>
        <v>0</v>
      </c>
      <c r="D10" s="12">
        <v>0</v>
      </c>
      <c r="E10" s="12">
        <v>0</v>
      </c>
      <c r="F10" s="11">
        <f t="shared" si="1"/>
        <v>0</v>
      </c>
      <c r="G10" s="13" t="str">
        <f>IF(ISERROR(PRRAS!K16),"000",IF(ISNUMBER(PRRAS!K16),TEXT(PRRAS!K16,"000"),"000"))</f>
        <v>222</v>
      </c>
      <c r="I10" s="13" t="s">
        <v>1287</v>
      </c>
      <c r="J10" s="9">
        <f t="shared" si="0"/>
        <v>0</v>
      </c>
    </row>
    <row r="11" spans="1:10" ht="12.75">
      <c r="A11" s="9">
        <f>BIL!H36</f>
        <v>10</v>
      </c>
      <c r="B11" s="12">
        <f>BIL!I36</f>
        <v>0</v>
      </c>
      <c r="C11" s="12">
        <f>BIL!J36</f>
        <v>0</v>
      </c>
      <c r="D11" s="12">
        <v>0</v>
      </c>
      <c r="E11" s="12">
        <v>0</v>
      </c>
      <c r="F11" s="11">
        <f t="shared" si="1"/>
        <v>0</v>
      </c>
      <c r="G11" s="13" t="s">
        <v>2287</v>
      </c>
      <c r="I11" s="58" t="s">
        <v>1288</v>
      </c>
      <c r="J11" s="9">
        <f t="shared" si="0"/>
        <v>0</v>
      </c>
    </row>
    <row r="12" spans="1:10" ht="12.75">
      <c r="A12" s="9">
        <f>BIL!H37</f>
        <v>11</v>
      </c>
      <c r="B12" s="12">
        <f>BIL!I37</f>
        <v>0</v>
      </c>
      <c r="C12" s="12">
        <f>BIL!J37</f>
        <v>0</v>
      </c>
      <c r="D12" s="12">
        <v>0</v>
      </c>
      <c r="E12" s="12">
        <v>0</v>
      </c>
      <c r="F12" s="11">
        <f t="shared" si="1"/>
        <v>0</v>
      </c>
      <c r="G12" s="13" t="s">
        <v>2287</v>
      </c>
      <c r="I12" s="58" t="s">
        <v>1289</v>
      </c>
      <c r="J12" s="9">
        <f t="shared" si="0"/>
        <v>0</v>
      </c>
    </row>
    <row r="13" spans="1:10" ht="12.75">
      <c r="A13" s="9">
        <f>BIL!H38</f>
        <v>12</v>
      </c>
      <c r="B13" s="12">
        <f>BIL!I38</f>
        <v>261030</v>
      </c>
      <c r="C13" s="12">
        <f>BIL!J38</f>
        <v>237311</v>
      </c>
      <c r="D13" s="12">
        <v>0</v>
      </c>
      <c r="E13" s="12">
        <v>0</v>
      </c>
      <c r="F13" s="11">
        <f t="shared" si="1"/>
        <v>88278.23999999999</v>
      </c>
      <c r="G13" s="13" t="s">
        <v>2287</v>
      </c>
      <c r="I13" s="58" t="s">
        <v>1290</v>
      </c>
      <c r="J13" s="9">
        <f t="shared" si="0"/>
        <v>0</v>
      </c>
    </row>
    <row r="14" spans="1:10" ht="12.75">
      <c r="A14" s="9">
        <f>BIL!H39</f>
        <v>13</v>
      </c>
      <c r="B14" s="12">
        <f>BIL!I39</f>
        <v>0</v>
      </c>
      <c r="C14" s="12">
        <f>BIL!J39</f>
        <v>0</v>
      </c>
      <c r="D14" s="12">
        <v>0</v>
      </c>
      <c r="E14" s="12">
        <v>0</v>
      </c>
      <c r="F14" s="11">
        <f t="shared" si="1"/>
        <v>0</v>
      </c>
      <c r="G14" s="13" t="s">
        <v>2287</v>
      </c>
      <c r="I14" s="58" t="s">
        <v>1291</v>
      </c>
      <c r="J14" s="9">
        <f t="shared" si="0"/>
        <v>0</v>
      </c>
    </row>
    <row r="15" spans="1:10" ht="12.75">
      <c r="A15" s="9">
        <f>BIL!H40</f>
        <v>14</v>
      </c>
      <c r="B15" s="12">
        <f>BIL!I40</f>
        <v>0</v>
      </c>
      <c r="C15" s="12">
        <f>BIL!J40</f>
        <v>0</v>
      </c>
      <c r="D15" s="12">
        <v>0</v>
      </c>
      <c r="E15" s="12">
        <v>0</v>
      </c>
      <c r="F15" s="11">
        <f t="shared" si="1"/>
        <v>0</v>
      </c>
      <c r="G15" s="13" t="s">
        <v>2287</v>
      </c>
      <c r="I15" s="58" t="s">
        <v>1292</v>
      </c>
      <c r="J15" s="9">
        <f t="shared" si="0"/>
        <v>0</v>
      </c>
    </row>
    <row r="16" spans="1:10" ht="12.75">
      <c r="A16" s="9">
        <f>BIL!H41</f>
        <v>15</v>
      </c>
      <c r="B16" s="12">
        <f>BIL!I41</f>
        <v>0</v>
      </c>
      <c r="C16" s="12">
        <f>BIL!J41</f>
        <v>0</v>
      </c>
      <c r="D16" s="12">
        <v>0</v>
      </c>
      <c r="E16" s="12">
        <v>0</v>
      </c>
      <c r="F16" s="11">
        <f t="shared" si="1"/>
        <v>0</v>
      </c>
      <c r="G16" s="13" t="s">
        <v>2287</v>
      </c>
      <c r="I16" s="58" t="s">
        <v>1293</v>
      </c>
      <c r="J16" s="9">
        <f t="shared" si="0"/>
        <v>0</v>
      </c>
    </row>
    <row r="17" spans="1:10" ht="12.75">
      <c r="A17" s="9">
        <f>BIL!H42</f>
        <v>16</v>
      </c>
      <c r="B17" s="12">
        <f>BIL!I42</f>
        <v>0</v>
      </c>
      <c r="C17" s="12">
        <f>BIL!J42</f>
        <v>0</v>
      </c>
      <c r="D17" s="12">
        <v>0</v>
      </c>
      <c r="E17" s="12">
        <v>0</v>
      </c>
      <c r="F17" s="11">
        <f t="shared" si="1"/>
        <v>0</v>
      </c>
      <c r="G17" s="13" t="s">
        <v>2287</v>
      </c>
      <c r="I17" s="58" t="s">
        <v>1294</v>
      </c>
      <c r="J17" s="9">
        <f t="shared" si="0"/>
        <v>0</v>
      </c>
    </row>
    <row r="18" spans="1:10" ht="12.75">
      <c r="A18" s="9">
        <f>BIL!H43</f>
        <v>17</v>
      </c>
      <c r="B18" s="12">
        <f>BIL!I43</f>
        <v>0</v>
      </c>
      <c r="C18" s="12">
        <f>BIL!J43</f>
        <v>0</v>
      </c>
      <c r="D18" s="12">
        <v>0</v>
      </c>
      <c r="E18" s="12">
        <v>0</v>
      </c>
      <c r="F18" s="11">
        <f t="shared" si="1"/>
        <v>0</v>
      </c>
      <c r="G18" s="13" t="str">
        <f>IF(ISERROR(PRRAS!D178),"-",UPPER(TRIM(PRRAS!D178)))</f>
        <v>DEAN ZAHTILA</v>
      </c>
      <c r="I18" s="58" t="s">
        <v>1295</v>
      </c>
      <c r="J18" s="9">
        <f t="shared" si="0"/>
        <v>0</v>
      </c>
    </row>
    <row r="19" spans="1:10" ht="12.75">
      <c r="A19" s="9">
        <f>BIL!H44</f>
        <v>18</v>
      </c>
      <c r="B19" s="12">
        <f>BIL!I44</f>
        <v>95914</v>
      </c>
      <c r="C19" s="12">
        <f>BIL!J44</f>
        <v>98217</v>
      </c>
      <c r="D19" s="12">
        <v>0</v>
      </c>
      <c r="E19" s="12">
        <v>0</v>
      </c>
      <c r="F19" s="11">
        <f t="shared" si="1"/>
        <v>52622.64</v>
      </c>
      <c r="I19" s="58" t="s">
        <v>1296</v>
      </c>
      <c r="J19" s="9">
        <f t="shared" si="0"/>
        <v>0</v>
      </c>
    </row>
    <row r="20" spans="1:10" ht="12.75">
      <c r="A20" s="9">
        <f>BIL!H45</f>
        <v>19</v>
      </c>
      <c r="B20" s="12">
        <f>BIL!I45</f>
        <v>0</v>
      </c>
      <c r="C20" s="12">
        <f>BIL!J45</f>
        <v>0</v>
      </c>
      <c r="D20" s="12">
        <v>0</v>
      </c>
      <c r="E20" s="12">
        <v>0</v>
      </c>
      <c r="F20" s="11">
        <f t="shared" si="1"/>
        <v>0</v>
      </c>
      <c r="G20" s="13" t="str">
        <f>IF(ISERROR(PRRAS!D180),"-",UPPER(TRIM(PRRAS!D180)))</f>
        <v>NADA IŠIN</v>
      </c>
      <c r="I20" s="13" t="s">
        <v>2268</v>
      </c>
      <c r="J20" s="9">
        <f t="shared" si="0"/>
        <v>0</v>
      </c>
    </row>
    <row r="21" spans="1:10" ht="12.75">
      <c r="A21" s="9">
        <f>BIL!H46</f>
        <v>20</v>
      </c>
      <c r="B21" s="12">
        <f>BIL!I46</f>
        <v>0</v>
      </c>
      <c r="C21" s="12">
        <f>BIL!J46</f>
        <v>0</v>
      </c>
      <c r="D21" s="12">
        <v>0</v>
      </c>
      <c r="E21" s="12">
        <v>0</v>
      </c>
      <c r="F21" s="11">
        <f t="shared" si="1"/>
        <v>0</v>
      </c>
      <c r="G21" s="13" t="str">
        <f>IF(ISERROR(PRRAS!D182),"-",UPPER(TRIM(PRRAS!D182)))</f>
        <v>052 858157</v>
      </c>
      <c r="I21" s="13" t="s">
        <v>2269</v>
      </c>
      <c r="J21" s="9">
        <f t="shared" si="0"/>
        <v>0</v>
      </c>
    </row>
    <row r="22" spans="1:10" ht="12.75">
      <c r="A22" s="9">
        <f>BIL!H47</f>
        <v>21</v>
      </c>
      <c r="B22" s="12">
        <f>BIL!I47</f>
        <v>0</v>
      </c>
      <c r="C22" s="12">
        <f>BIL!J47</f>
        <v>0</v>
      </c>
      <c r="D22" s="12">
        <v>0</v>
      </c>
      <c r="E22" s="12">
        <v>0</v>
      </c>
      <c r="F22" s="11">
        <f t="shared" si="1"/>
        <v>0</v>
      </c>
      <c r="G22" s="10" t="str">
        <f>IF(ISERROR(PRRAS!D184),"-",UPPER(TRIM(PRRAS!D184)))</f>
        <v>052858156</v>
      </c>
      <c r="I22" s="58" t="s">
        <v>2270</v>
      </c>
      <c r="J22" s="9">
        <f t="shared" si="0"/>
        <v>0</v>
      </c>
    </row>
    <row r="23" spans="1:10" ht="12.75">
      <c r="A23" s="9">
        <f>BIL!H48</f>
        <v>22</v>
      </c>
      <c r="B23" s="12">
        <f>BIL!I48</f>
        <v>0</v>
      </c>
      <c r="C23" s="12">
        <f>BIL!J48</f>
        <v>0</v>
      </c>
      <c r="D23" s="12">
        <v>0</v>
      </c>
      <c r="E23" s="12">
        <v>0</v>
      </c>
      <c r="F23" s="11">
        <f t="shared" si="1"/>
        <v>0</v>
      </c>
      <c r="G23" s="10" t="str">
        <f>IF(ISERROR(PRRAS!I184),"-",LOWER(TRIM(PRRAS!I184)))</f>
        <v>info@labin.org</v>
      </c>
      <c r="I23" s="58" t="s">
        <v>2271</v>
      </c>
      <c r="J23" s="9">
        <f t="shared" si="0"/>
        <v>0</v>
      </c>
    </row>
    <row r="24" spans="1:10" ht="12.75">
      <c r="A24" s="9">
        <f>BIL!H49</f>
        <v>23</v>
      </c>
      <c r="B24" s="12">
        <f>BIL!I49</f>
        <v>95914</v>
      </c>
      <c r="C24" s="12">
        <f>BIL!J49</f>
        <v>98217</v>
      </c>
      <c r="D24" s="12">
        <v>0</v>
      </c>
      <c r="E24" s="12">
        <v>0</v>
      </c>
      <c r="F24" s="11">
        <f t="shared" si="1"/>
        <v>67240.04000000001</v>
      </c>
      <c r="I24" s="58" t="s">
        <v>2272</v>
      </c>
      <c r="J24" s="9">
        <f t="shared" si="0"/>
        <v>0</v>
      </c>
    </row>
    <row r="25" spans="1:10" ht="12.75">
      <c r="A25" s="9">
        <f>BIL!H50</f>
        <v>24</v>
      </c>
      <c r="B25" s="12">
        <f>BIL!I50</f>
        <v>0</v>
      </c>
      <c r="C25" s="12">
        <f>BIL!J50</f>
        <v>0</v>
      </c>
      <c r="D25" s="12">
        <v>0</v>
      </c>
      <c r="E25" s="12">
        <v>0</v>
      </c>
      <c r="F25" s="11">
        <f t="shared" si="1"/>
        <v>0</v>
      </c>
      <c r="I25" s="58" t="s">
        <v>2273</v>
      </c>
      <c r="J25" s="9">
        <f t="shared" si="0"/>
        <v>0</v>
      </c>
    </row>
    <row r="26" spans="1:10" ht="12.75">
      <c r="A26" s="9">
        <f>BIL!H51</f>
        <v>25</v>
      </c>
      <c r="B26" s="12">
        <f>BIL!I51</f>
        <v>0</v>
      </c>
      <c r="C26" s="12">
        <f>BIL!J51</f>
        <v>0</v>
      </c>
      <c r="D26" s="12">
        <v>0</v>
      </c>
      <c r="E26" s="12">
        <v>0</v>
      </c>
      <c r="F26" s="11">
        <f t="shared" si="1"/>
        <v>0</v>
      </c>
      <c r="G26" s="13" t="str">
        <f>MID(TRIM(PRRAS!K6),1,4)</f>
        <v>2011</v>
      </c>
      <c r="I26" s="13" t="s">
        <v>2274</v>
      </c>
      <c r="J26" s="9">
        <f t="shared" si="0"/>
        <v>0</v>
      </c>
    </row>
    <row r="27" spans="1:10" ht="12.75">
      <c r="A27" s="9">
        <f>BIL!H52</f>
        <v>26</v>
      </c>
      <c r="B27" s="12">
        <f>BIL!I52</f>
        <v>29997</v>
      </c>
      <c r="C27" s="12">
        <f>BIL!J52</f>
        <v>29554</v>
      </c>
      <c r="D27" s="12">
        <v>0</v>
      </c>
      <c r="E27" s="12">
        <v>0</v>
      </c>
      <c r="F27" s="11">
        <f t="shared" si="1"/>
        <v>23167.3</v>
      </c>
      <c r="G27" s="13" t="str">
        <f>TEXT(SUM(F2:F348),"#0,00")</f>
        <v>107490113,69</v>
      </c>
      <c r="I27" s="13" t="s">
        <v>2275</v>
      </c>
      <c r="J27" s="9">
        <f t="shared" si="0"/>
        <v>0</v>
      </c>
    </row>
    <row r="28" spans="1:10" ht="12.75">
      <c r="A28" s="9">
        <f>BIL!H53</f>
        <v>27</v>
      </c>
      <c r="B28" s="12">
        <f>BIL!I53</f>
        <v>0</v>
      </c>
      <c r="C28" s="12">
        <f>BIL!J53</f>
        <v>0</v>
      </c>
      <c r="D28" s="12">
        <v>0</v>
      </c>
      <c r="E28" s="12">
        <v>0</v>
      </c>
      <c r="F28" s="11">
        <f t="shared" si="1"/>
        <v>0</v>
      </c>
      <c r="G28" s="13" t="s">
        <v>2287</v>
      </c>
      <c r="H28" s="61"/>
      <c r="I28" s="13" t="s">
        <v>2276</v>
      </c>
      <c r="J28" s="9">
        <f t="shared" si="0"/>
        <v>0</v>
      </c>
    </row>
    <row r="29" spans="1:10" ht="12.75">
      <c r="A29" s="9">
        <f>BIL!H54</f>
        <v>28</v>
      </c>
      <c r="B29" s="12">
        <f>BIL!I54</f>
        <v>0</v>
      </c>
      <c r="C29" s="12">
        <f>BIL!J54</f>
        <v>0</v>
      </c>
      <c r="D29" s="12">
        <v>0</v>
      </c>
      <c r="E29" s="12">
        <v>0</v>
      </c>
      <c r="F29" s="11">
        <f t="shared" si="1"/>
        <v>0</v>
      </c>
      <c r="G29" s="13" t="str">
        <f>MID(TRIM(PRRAS!K6),6,2)</f>
        <v>12</v>
      </c>
      <c r="I29" s="13" t="s">
        <v>2277</v>
      </c>
      <c r="J29" s="9">
        <f t="shared" si="0"/>
        <v>0</v>
      </c>
    </row>
    <row r="30" spans="1:10" ht="12.75">
      <c r="A30" s="9">
        <f>BIL!H55</f>
        <v>29</v>
      </c>
      <c r="B30" s="12">
        <f>BIL!I55</f>
        <v>62719</v>
      </c>
      <c r="C30" s="12">
        <f>BIL!J55</f>
        <v>66531</v>
      </c>
      <c r="D30" s="12">
        <v>0</v>
      </c>
      <c r="E30" s="12">
        <v>0</v>
      </c>
      <c r="F30" s="11">
        <f t="shared" si="1"/>
        <v>56776.48999999999</v>
      </c>
      <c r="G30" s="13" t="s">
        <v>2699</v>
      </c>
      <c r="I30" s="13" t="s">
        <v>2278</v>
      </c>
      <c r="J30" s="9">
        <f t="shared" si="0"/>
        <v>0</v>
      </c>
    </row>
    <row r="31" spans="1:10" ht="12.75">
      <c r="A31" s="9">
        <f>BIL!H56</f>
        <v>30</v>
      </c>
      <c r="B31" s="12">
        <f>BIL!I56</f>
        <v>3198</v>
      </c>
      <c r="C31" s="12">
        <f>BIL!J56</f>
        <v>2132</v>
      </c>
      <c r="D31" s="12">
        <v>0</v>
      </c>
      <c r="E31" s="12">
        <v>0</v>
      </c>
      <c r="F31" s="11">
        <f t="shared" si="1"/>
        <v>2238.6</v>
      </c>
      <c r="G31" s="13" t="s">
        <v>1624</v>
      </c>
      <c r="I31" s="13" t="s">
        <v>2279</v>
      </c>
      <c r="J31" s="9">
        <f t="shared" si="0"/>
        <v>0</v>
      </c>
    </row>
    <row r="32" spans="1:10" ht="12.75">
      <c r="A32" s="9">
        <f>BIL!H57</f>
        <v>31</v>
      </c>
      <c r="B32" s="12">
        <f>BIL!I57</f>
        <v>0</v>
      </c>
      <c r="C32" s="12">
        <f>BIL!J57</f>
        <v>0</v>
      </c>
      <c r="D32" s="12">
        <v>0</v>
      </c>
      <c r="E32" s="12">
        <v>0</v>
      </c>
      <c r="F32" s="11">
        <f t="shared" si="1"/>
        <v>0</v>
      </c>
      <c r="G32" s="13" t="s">
        <v>2287</v>
      </c>
      <c r="I32" s="13" t="s">
        <v>2280</v>
      </c>
      <c r="J32" s="9">
        <f t="shared" si="0"/>
        <v>0</v>
      </c>
    </row>
    <row r="33" spans="1:10" ht="12.75">
      <c r="A33" s="9">
        <f>BIL!H58</f>
        <v>32</v>
      </c>
      <c r="B33" s="12">
        <f>BIL!I58</f>
        <v>0</v>
      </c>
      <c r="C33" s="12">
        <f>BIL!J58</f>
        <v>0</v>
      </c>
      <c r="D33" s="12">
        <v>0</v>
      </c>
      <c r="E33" s="12">
        <v>0</v>
      </c>
      <c r="F33" s="11">
        <f t="shared" si="1"/>
        <v>0</v>
      </c>
      <c r="G33" s="13" t="s">
        <v>2287</v>
      </c>
      <c r="I33" s="13" t="s">
        <v>2281</v>
      </c>
      <c r="J33" s="9">
        <f t="shared" si="0"/>
        <v>0</v>
      </c>
    </row>
    <row r="34" spans="1:10" ht="12.75">
      <c r="A34" s="9">
        <f>BIL!H59</f>
        <v>33</v>
      </c>
      <c r="B34" s="12">
        <f>BIL!I59</f>
        <v>0</v>
      </c>
      <c r="C34" s="12">
        <f>BIL!J59</f>
        <v>0</v>
      </c>
      <c r="D34" s="12">
        <v>0</v>
      </c>
      <c r="E34" s="12">
        <v>0</v>
      </c>
      <c r="F34" s="11">
        <f t="shared" si="1"/>
        <v>0</v>
      </c>
      <c r="G34" s="13" t="s">
        <v>2287</v>
      </c>
      <c r="I34" s="13" t="s">
        <v>2282</v>
      </c>
      <c r="J34" s="9">
        <f t="shared" si="0"/>
        <v>0</v>
      </c>
    </row>
    <row r="35" spans="1:10" ht="12.75">
      <c r="A35" s="9">
        <f>BIL!H60</f>
        <v>34</v>
      </c>
      <c r="B35" s="12">
        <f>BIL!I60</f>
        <v>0</v>
      </c>
      <c r="C35" s="12">
        <f>BIL!J60</f>
        <v>0</v>
      </c>
      <c r="D35" s="12">
        <v>0</v>
      </c>
      <c r="E35" s="12">
        <v>0</v>
      </c>
      <c r="F35" s="11">
        <f t="shared" si="1"/>
        <v>0</v>
      </c>
      <c r="G35" s="13" t="s">
        <v>2287</v>
      </c>
      <c r="I35" s="13" t="s">
        <v>2283</v>
      </c>
      <c r="J35" s="9">
        <f t="shared" si="0"/>
        <v>0</v>
      </c>
    </row>
    <row r="36" spans="1:10" ht="12.75">
      <c r="A36" s="9">
        <f>BIL!H61</f>
        <v>35</v>
      </c>
      <c r="B36" s="12">
        <f>BIL!I61</f>
        <v>0</v>
      </c>
      <c r="C36" s="12">
        <f>BIL!J61</f>
        <v>0</v>
      </c>
      <c r="D36" s="12">
        <v>0</v>
      </c>
      <c r="E36" s="12">
        <v>0</v>
      </c>
      <c r="F36" s="11">
        <f t="shared" si="1"/>
        <v>0</v>
      </c>
      <c r="G36" s="13" t="s">
        <v>2287</v>
      </c>
      <c r="I36" s="13" t="s">
        <v>2284</v>
      </c>
      <c r="J36" s="9">
        <f t="shared" si="0"/>
        <v>0</v>
      </c>
    </row>
    <row r="37" spans="1:10" ht="12.75">
      <c r="A37" s="9">
        <f>BIL!H62</f>
        <v>36</v>
      </c>
      <c r="B37" s="12">
        <f>BIL!I62</f>
        <v>0</v>
      </c>
      <c r="C37" s="12">
        <f>BIL!J62</f>
        <v>0</v>
      </c>
      <c r="D37" s="12">
        <v>0</v>
      </c>
      <c r="E37" s="12">
        <v>0</v>
      </c>
      <c r="F37" s="11">
        <f t="shared" si="1"/>
        <v>0</v>
      </c>
      <c r="G37" s="13" t="str">
        <f>TEXT(10000*SUM(J205:J340),"00000")</f>
        <v>00000</v>
      </c>
      <c r="I37" s="13" t="s">
        <v>2285</v>
      </c>
      <c r="J37" s="9">
        <f t="shared" si="0"/>
        <v>0</v>
      </c>
    </row>
    <row r="38" spans="1:10" ht="12.75">
      <c r="A38" s="9">
        <f>BIL!H63</f>
        <v>37</v>
      </c>
      <c r="B38" s="12">
        <f>BIL!I63</f>
        <v>0</v>
      </c>
      <c r="C38" s="12">
        <f>BIL!J63</f>
        <v>0</v>
      </c>
      <c r="D38" s="12">
        <v>0</v>
      </c>
      <c r="E38" s="12">
        <v>0</v>
      </c>
      <c r="F38" s="11">
        <f t="shared" si="1"/>
        <v>0</v>
      </c>
      <c r="G38" s="13" t="str">
        <f>TEXT(INT(VALUE(PRRAS!J10)),"00000000000")</f>
        <v>31789769778</v>
      </c>
      <c r="I38" s="13" t="s">
        <v>1625</v>
      </c>
      <c r="J38" s="9">
        <f t="shared" si="0"/>
        <v>0</v>
      </c>
    </row>
    <row r="39" spans="1:10" ht="12.75">
      <c r="A39" s="9">
        <f>BIL!H64</f>
        <v>38</v>
      </c>
      <c r="B39" s="12">
        <f>BIL!I64</f>
        <v>0</v>
      </c>
      <c r="C39" s="12">
        <f>BIL!J64</f>
        <v>0</v>
      </c>
      <c r="D39" s="12">
        <v>0</v>
      </c>
      <c r="E39" s="12">
        <v>0</v>
      </c>
      <c r="F39" s="11">
        <f t="shared" si="1"/>
        <v>0</v>
      </c>
      <c r="G39" s="13">
        <f>PRRAS!E16</f>
        <v>89303</v>
      </c>
      <c r="I39" s="13" t="s">
        <v>712</v>
      </c>
      <c r="J39" s="9">
        <f t="shared" si="0"/>
        <v>0</v>
      </c>
    </row>
    <row r="40" spans="1:10" ht="12.75">
      <c r="A40" s="9">
        <f>BIL!H65</f>
        <v>39</v>
      </c>
      <c r="B40" s="12">
        <f>BIL!I65</f>
        <v>0</v>
      </c>
      <c r="C40" s="12">
        <f>BIL!J65</f>
        <v>0</v>
      </c>
      <c r="D40" s="12">
        <v>0</v>
      </c>
      <c r="E40" s="12">
        <v>0</v>
      </c>
      <c r="F40" s="11">
        <f t="shared" si="1"/>
        <v>0</v>
      </c>
      <c r="J40" s="9">
        <f t="shared" si="0"/>
        <v>0</v>
      </c>
    </row>
    <row r="41" spans="1:10" ht="12.75">
      <c r="A41" s="9">
        <f>BIL!H66</f>
        <v>40</v>
      </c>
      <c r="B41" s="12">
        <f>BIL!I66</f>
        <v>0</v>
      </c>
      <c r="C41" s="12">
        <f>BIL!J66</f>
        <v>0</v>
      </c>
      <c r="D41" s="12">
        <v>0</v>
      </c>
      <c r="E41" s="12">
        <v>0</v>
      </c>
      <c r="F41" s="11">
        <f t="shared" si="1"/>
        <v>0</v>
      </c>
      <c r="J41" s="9">
        <f t="shared" si="0"/>
        <v>0</v>
      </c>
    </row>
    <row r="42" spans="1:10" ht="12.75">
      <c r="A42" s="9">
        <f>BIL!H67</f>
        <v>41</v>
      </c>
      <c r="B42" s="12">
        <f>BIL!I67</f>
        <v>0</v>
      </c>
      <c r="C42" s="12">
        <f>BIL!J67</f>
        <v>0</v>
      </c>
      <c r="D42" s="12">
        <v>0</v>
      </c>
      <c r="E42" s="12">
        <v>0</v>
      </c>
      <c r="F42" s="11">
        <f t="shared" si="1"/>
        <v>0</v>
      </c>
      <c r="J42" s="9">
        <f t="shared" si="0"/>
        <v>0</v>
      </c>
    </row>
    <row r="43" spans="1:10" ht="12.75">
      <c r="A43" s="9">
        <f>BIL!H68</f>
        <v>42</v>
      </c>
      <c r="B43" s="12">
        <f>BIL!I68</f>
        <v>0</v>
      </c>
      <c r="C43" s="12">
        <f>BIL!J68</f>
        <v>0</v>
      </c>
      <c r="D43" s="12">
        <v>0</v>
      </c>
      <c r="E43" s="12">
        <v>0</v>
      </c>
      <c r="F43" s="11">
        <f t="shared" si="1"/>
        <v>0</v>
      </c>
      <c r="J43" s="9">
        <f t="shared" si="0"/>
        <v>0</v>
      </c>
    </row>
    <row r="44" spans="1:10" ht="12.75">
      <c r="A44" s="9">
        <f>BIL!H69</f>
        <v>43</v>
      </c>
      <c r="B44" s="12">
        <f>BIL!I69</f>
        <v>0</v>
      </c>
      <c r="C44" s="12">
        <f>BIL!J69</f>
        <v>0</v>
      </c>
      <c r="D44" s="12">
        <v>0</v>
      </c>
      <c r="E44" s="12">
        <v>0</v>
      </c>
      <c r="F44" s="11">
        <f t="shared" si="1"/>
        <v>0</v>
      </c>
      <c r="J44" s="9">
        <f t="shared" si="0"/>
        <v>0</v>
      </c>
    </row>
    <row r="45" spans="1:10" ht="12.75">
      <c r="A45" s="9">
        <f>BIL!H70</f>
        <v>44</v>
      </c>
      <c r="B45" s="12">
        <f>BIL!I70</f>
        <v>0</v>
      </c>
      <c r="C45" s="12">
        <f>BIL!J70</f>
        <v>0</v>
      </c>
      <c r="D45" s="12">
        <v>0</v>
      </c>
      <c r="E45" s="12">
        <v>0</v>
      </c>
      <c r="F45" s="11">
        <f t="shared" si="1"/>
        <v>0</v>
      </c>
      <c r="J45" s="9">
        <f t="shared" si="0"/>
        <v>0</v>
      </c>
    </row>
    <row r="46" spans="1:10" ht="12.75">
      <c r="A46" s="9">
        <f>BIL!H71</f>
        <v>45</v>
      </c>
      <c r="B46" s="12">
        <f>BIL!I71</f>
        <v>0</v>
      </c>
      <c r="C46" s="12">
        <f>BIL!J71</f>
        <v>0</v>
      </c>
      <c r="D46" s="12">
        <v>0</v>
      </c>
      <c r="E46" s="12">
        <v>0</v>
      </c>
      <c r="F46" s="11">
        <f t="shared" si="1"/>
        <v>0</v>
      </c>
      <c r="J46" s="9">
        <f t="shared" si="0"/>
        <v>0</v>
      </c>
    </row>
    <row r="47" spans="1:10" ht="12.75">
      <c r="A47" s="9">
        <f>BIL!H72</f>
        <v>46</v>
      </c>
      <c r="B47" s="12">
        <f>BIL!I72</f>
        <v>0</v>
      </c>
      <c r="C47" s="12">
        <f>BIL!J72</f>
        <v>0</v>
      </c>
      <c r="D47" s="12">
        <v>0</v>
      </c>
      <c r="E47" s="12">
        <v>0</v>
      </c>
      <c r="F47" s="11">
        <f t="shared" si="1"/>
        <v>0</v>
      </c>
      <c r="J47" s="9">
        <f t="shared" si="0"/>
        <v>0</v>
      </c>
    </row>
    <row r="48" spans="1:10" ht="12.75">
      <c r="A48" s="9">
        <f>BIL!H73</f>
        <v>47</v>
      </c>
      <c r="B48" s="12">
        <f>BIL!I73</f>
        <v>0</v>
      </c>
      <c r="C48" s="12">
        <f>BIL!J73</f>
        <v>0</v>
      </c>
      <c r="D48" s="12">
        <v>0</v>
      </c>
      <c r="E48" s="12">
        <v>0</v>
      </c>
      <c r="F48" s="11">
        <f t="shared" si="1"/>
        <v>0</v>
      </c>
      <c r="J48" s="9">
        <f t="shared" si="0"/>
        <v>0</v>
      </c>
    </row>
    <row r="49" spans="1:10" ht="12.75">
      <c r="A49" s="9">
        <f>BIL!H74</f>
        <v>48</v>
      </c>
      <c r="B49" s="12">
        <f>BIL!I74</f>
        <v>0</v>
      </c>
      <c r="C49" s="12">
        <f>BIL!J74</f>
        <v>0</v>
      </c>
      <c r="D49" s="12">
        <v>0</v>
      </c>
      <c r="E49" s="12">
        <v>0</v>
      </c>
      <c r="F49" s="11">
        <f aca="true" t="shared" si="2" ref="F49:F112">A49/100*B49+A49/50*C49</f>
        <v>0</v>
      </c>
      <c r="J49" s="9">
        <f t="shared" si="0"/>
        <v>0</v>
      </c>
    </row>
    <row r="50" spans="1:10" ht="12.75">
      <c r="A50" s="9">
        <f>BIL!H75</f>
        <v>49</v>
      </c>
      <c r="B50" s="12">
        <f>BIL!I75</f>
        <v>0</v>
      </c>
      <c r="C50" s="12">
        <f>BIL!J75</f>
        <v>0</v>
      </c>
      <c r="D50" s="12">
        <v>0</v>
      </c>
      <c r="E50" s="12">
        <v>0</v>
      </c>
      <c r="F50" s="11">
        <f t="shared" si="2"/>
        <v>0</v>
      </c>
      <c r="J50" s="9">
        <f t="shared" si="0"/>
        <v>0</v>
      </c>
    </row>
    <row r="51" spans="1:10" ht="12.75">
      <c r="A51" s="9">
        <f>BIL!H76</f>
        <v>50</v>
      </c>
      <c r="B51" s="12">
        <f>BIL!I76</f>
        <v>0</v>
      </c>
      <c r="C51" s="12">
        <f>BIL!J76</f>
        <v>0</v>
      </c>
      <c r="D51" s="12">
        <v>0</v>
      </c>
      <c r="E51" s="12">
        <v>0</v>
      </c>
      <c r="F51" s="11">
        <f t="shared" si="2"/>
        <v>0</v>
      </c>
      <c r="J51" s="9">
        <f t="shared" si="0"/>
        <v>0</v>
      </c>
    </row>
    <row r="52" spans="1:10" ht="12.75">
      <c r="A52" s="9">
        <f>BIL!H77</f>
        <v>51</v>
      </c>
      <c r="B52" s="12">
        <f>BIL!I77</f>
        <v>0</v>
      </c>
      <c r="C52" s="12">
        <f>BIL!J77</f>
        <v>0</v>
      </c>
      <c r="D52" s="12">
        <v>0</v>
      </c>
      <c r="E52" s="12">
        <v>0</v>
      </c>
      <c r="F52" s="11">
        <f t="shared" si="2"/>
        <v>0</v>
      </c>
      <c r="J52" s="9">
        <f t="shared" si="0"/>
        <v>0</v>
      </c>
    </row>
    <row r="53" spans="1:10" ht="12.75">
      <c r="A53" s="9">
        <f>BIL!H78</f>
        <v>52</v>
      </c>
      <c r="B53" s="12">
        <f>BIL!I78</f>
        <v>0</v>
      </c>
      <c r="C53" s="12">
        <f>BIL!J78</f>
        <v>0</v>
      </c>
      <c r="D53" s="12">
        <v>0</v>
      </c>
      <c r="E53" s="12">
        <v>0</v>
      </c>
      <c r="F53" s="11">
        <f t="shared" si="2"/>
        <v>0</v>
      </c>
      <c r="J53" s="9">
        <f t="shared" si="0"/>
        <v>0</v>
      </c>
    </row>
    <row r="54" spans="1:10" ht="12.75">
      <c r="A54" s="9">
        <f>BIL!H79</f>
        <v>53</v>
      </c>
      <c r="B54" s="12">
        <f>BIL!I79</f>
        <v>0</v>
      </c>
      <c r="C54" s="12">
        <f>BIL!J79</f>
        <v>0</v>
      </c>
      <c r="D54" s="12">
        <v>0</v>
      </c>
      <c r="E54" s="12">
        <v>0</v>
      </c>
      <c r="F54" s="11">
        <f t="shared" si="2"/>
        <v>0</v>
      </c>
      <c r="J54" s="9">
        <f t="shared" si="0"/>
        <v>0</v>
      </c>
    </row>
    <row r="55" spans="1:10" ht="12.75">
      <c r="A55" s="9">
        <f>BIL!H80</f>
        <v>54</v>
      </c>
      <c r="B55" s="12">
        <f>BIL!I80</f>
        <v>0</v>
      </c>
      <c r="C55" s="12">
        <f>BIL!J80</f>
        <v>0</v>
      </c>
      <c r="D55" s="12">
        <v>0</v>
      </c>
      <c r="E55" s="12">
        <v>0</v>
      </c>
      <c r="F55" s="11">
        <f t="shared" si="2"/>
        <v>0</v>
      </c>
      <c r="J55" s="9">
        <f t="shared" si="0"/>
        <v>0</v>
      </c>
    </row>
    <row r="56" spans="1:10" ht="12.75">
      <c r="A56" s="9">
        <f>BIL!H81</f>
        <v>55</v>
      </c>
      <c r="B56" s="12">
        <f>BIL!I81</f>
        <v>0</v>
      </c>
      <c r="C56" s="12">
        <f>BIL!J81</f>
        <v>0</v>
      </c>
      <c r="D56" s="12">
        <v>0</v>
      </c>
      <c r="E56" s="12">
        <v>0</v>
      </c>
      <c r="F56" s="11">
        <f t="shared" si="2"/>
        <v>0</v>
      </c>
      <c r="J56" s="9">
        <f t="shared" si="0"/>
        <v>0</v>
      </c>
    </row>
    <row r="57" spans="1:10" ht="12.75">
      <c r="A57" s="9">
        <f>BIL!H82</f>
        <v>56</v>
      </c>
      <c r="B57" s="12">
        <f>BIL!I82</f>
        <v>0</v>
      </c>
      <c r="C57" s="12">
        <f>BIL!J82</f>
        <v>0</v>
      </c>
      <c r="D57" s="12">
        <v>0</v>
      </c>
      <c r="E57" s="12">
        <v>0</v>
      </c>
      <c r="F57" s="11">
        <f t="shared" si="2"/>
        <v>0</v>
      </c>
      <c r="J57" s="9">
        <f t="shared" si="0"/>
        <v>0</v>
      </c>
    </row>
    <row r="58" spans="1:10" ht="12.75">
      <c r="A58" s="9">
        <f>BIL!H83</f>
        <v>57</v>
      </c>
      <c r="B58" s="12">
        <f>BIL!I83</f>
        <v>0</v>
      </c>
      <c r="C58" s="12">
        <f>BIL!J83</f>
        <v>0</v>
      </c>
      <c r="D58" s="12">
        <v>0</v>
      </c>
      <c r="E58" s="12">
        <v>0</v>
      </c>
      <c r="F58" s="11">
        <f t="shared" si="2"/>
        <v>0</v>
      </c>
      <c r="J58" s="9">
        <f t="shared" si="0"/>
        <v>0</v>
      </c>
    </row>
    <row r="59" spans="1:10" ht="12.75">
      <c r="A59" s="9">
        <f>BIL!H84</f>
        <v>58</v>
      </c>
      <c r="B59" s="12">
        <f>BIL!I84</f>
        <v>0</v>
      </c>
      <c r="C59" s="12">
        <f>BIL!J84</f>
        <v>0</v>
      </c>
      <c r="D59" s="12">
        <v>0</v>
      </c>
      <c r="E59" s="12">
        <v>0</v>
      </c>
      <c r="F59" s="11">
        <f t="shared" si="2"/>
        <v>0</v>
      </c>
      <c r="J59" s="9">
        <f t="shared" si="0"/>
        <v>0</v>
      </c>
    </row>
    <row r="60" spans="1:10" ht="12.75">
      <c r="A60" s="9">
        <f>BIL!H85</f>
        <v>59</v>
      </c>
      <c r="B60" s="12">
        <f>BIL!I85</f>
        <v>0</v>
      </c>
      <c r="C60" s="12">
        <f>BIL!J85</f>
        <v>0</v>
      </c>
      <c r="D60" s="12">
        <v>0</v>
      </c>
      <c r="E60" s="12">
        <v>0</v>
      </c>
      <c r="F60" s="11">
        <f t="shared" si="2"/>
        <v>0</v>
      </c>
      <c r="J60" s="9">
        <f t="shared" si="0"/>
        <v>0</v>
      </c>
    </row>
    <row r="61" spans="1:10" ht="12.75">
      <c r="A61" s="9">
        <f>BIL!H86</f>
        <v>60</v>
      </c>
      <c r="B61" s="12">
        <f>BIL!I86</f>
        <v>0</v>
      </c>
      <c r="C61" s="12">
        <f>BIL!J86</f>
        <v>0</v>
      </c>
      <c r="D61" s="12">
        <v>0</v>
      </c>
      <c r="E61" s="12">
        <v>0</v>
      </c>
      <c r="F61" s="11">
        <f t="shared" si="2"/>
        <v>0</v>
      </c>
      <c r="J61" s="9">
        <f t="shared" si="0"/>
        <v>0</v>
      </c>
    </row>
    <row r="62" spans="1:10" ht="12.75">
      <c r="A62" s="9">
        <f>BIL!H87</f>
        <v>61</v>
      </c>
      <c r="B62" s="12">
        <f>BIL!I87</f>
        <v>0</v>
      </c>
      <c r="C62" s="12">
        <f>BIL!J87</f>
        <v>0</v>
      </c>
      <c r="D62" s="12">
        <v>0</v>
      </c>
      <c r="E62" s="12">
        <v>0</v>
      </c>
      <c r="F62" s="11">
        <f t="shared" si="2"/>
        <v>0</v>
      </c>
      <c r="J62" s="9">
        <f t="shared" si="0"/>
        <v>0</v>
      </c>
    </row>
    <row r="63" spans="1:10" ht="12.75">
      <c r="A63" s="9">
        <f>BIL!H88</f>
        <v>62</v>
      </c>
      <c r="B63" s="12">
        <f>BIL!I88</f>
        <v>0</v>
      </c>
      <c r="C63" s="12">
        <f>BIL!J88</f>
        <v>0</v>
      </c>
      <c r="D63" s="12">
        <v>0</v>
      </c>
      <c r="E63" s="12">
        <v>0</v>
      </c>
      <c r="F63" s="11">
        <f t="shared" si="2"/>
        <v>0</v>
      </c>
      <c r="J63" s="9">
        <f t="shared" si="0"/>
        <v>0</v>
      </c>
    </row>
    <row r="64" spans="1:10" ht="12.75">
      <c r="A64" s="9">
        <f>BIL!H89</f>
        <v>63</v>
      </c>
      <c r="B64" s="12">
        <f>BIL!I89</f>
        <v>0</v>
      </c>
      <c r="C64" s="12">
        <f>BIL!J89</f>
        <v>0</v>
      </c>
      <c r="D64" s="12">
        <v>0</v>
      </c>
      <c r="E64" s="12">
        <v>0</v>
      </c>
      <c r="F64" s="11">
        <f t="shared" si="2"/>
        <v>0</v>
      </c>
      <c r="J64" s="9">
        <f t="shared" si="0"/>
        <v>0</v>
      </c>
    </row>
    <row r="65" spans="1:10" ht="12.75">
      <c r="A65" s="9">
        <f>BIL!H90</f>
        <v>64</v>
      </c>
      <c r="B65" s="12">
        <f>BIL!I90</f>
        <v>0</v>
      </c>
      <c r="C65" s="12">
        <f>BIL!J90</f>
        <v>0</v>
      </c>
      <c r="D65" s="12">
        <v>0</v>
      </c>
      <c r="E65" s="12">
        <v>0</v>
      </c>
      <c r="F65" s="11">
        <f t="shared" si="2"/>
        <v>0</v>
      </c>
      <c r="J65" s="9">
        <f t="shared" si="0"/>
        <v>0</v>
      </c>
    </row>
    <row r="66" spans="1:10" ht="12.75">
      <c r="A66" s="9">
        <f>BIL!H91</f>
        <v>65</v>
      </c>
      <c r="B66" s="12">
        <f>BIL!I91</f>
        <v>0</v>
      </c>
      <c r="C66" s="12">
        <f>BIL!J91</f>
        <v>0</v>
      </c>
      <c r="D66" s="12">
        <v>0</v>
      </c>
      <c r="E66" s="12">
        <v>0</v>
      </c>
      <c r="F66" s="11">
        <f t="shared" si="2"/>
        <v>0</v>
      </c>
      <c r="J66" s="9">
        <f aca="true" t="shared" si="3" ref="J66:J129">ABS(B66-ROUND(B66,0))+ABS(C66-ROUND(C66,0))</f>
        <v>0</v>
      </c>
    </row>
    <row r="67" spans="1:10" ht="12.75">
      <c r="A67" s="9">
        <f>BIL!H92</f>
        <v>66</v>
      </c>
      <c r="B67" s="12">
        <f>BIL!I92</f>
        <v>0</v>
      </c>
      <c r="C67" s="12">
        <f>BIL!J92</f>
        <v>0</v>
      </c>
      <c r="D67" s="12">
        <v>0</v>
      </c>
      <c r="E67" s="12">
        <v>0</v>
      </c>
      <c r="F67" s="11">
        <f t="shared" si="2"/>
        <v>0</v>
      </c>
      <c r="J67" s="9">
        <f t="shared" si="3"/>
        <v>0</v>
      </c>
    </row>
    <row r="68" spans="1:10" ht="12.75">
      <c r="A68" s="9">
        <f>BIL!H93</f>
        <v>67</v>
      </c>
      <c r="B68" s="12">
        <f>BIL!I93</f>
        <v>0</v>
      </c>
      <c r="C68" s="12">
        <f>BIL!J93</f>
        <v>0</v>
      </c>
      <c r="D68" s="12">
        <v>0</v>
      </c>
      <c r="E68" s="12">
        <v>0</v>
      </c>
      <c r="F68" s="11">
        <f t="shared" si="2"/>
        <v>0</v>
      </c>
      <c r="J68" s="9">
        <f t="shared" si="3"/>
        <v>0</v>
      </c>
    </row>
    <row r="69" spans="1:10" ht="12.75">
      <c r="A69" s="9">
        <f>BIL!H94</f>
        <v>68</v>
      </c>
      <c r="B69" s="12">
        <f>BIL!I94</f>
        <v>0</v>
      </c>
      <c r="C69" s="12">
        <f>BIL!J94</f>
        <v>0</v>
      </c>
      <c r="D69" s="12">
        <v>0</v>
      </c>
      <c r="E69" s="12">
        <v>0</v>
      </c>
      <c r="F69" s="11">
        <f t="shared" si="2"/>
        <v>0</v>
      </c>
      <c r="J69" s="9">
        <f t="shared" si="3"/>
        <v>0</v>
      </c>
    </row>
    <row r="70" spans="1:10" ht="12.75">
      <c r="A70" s="9">
        <f>BIL!H95</f>
        <v>69</v>
      </c>
      <c r="B70" s="12">
        <f>BIL!I95</f>
        <v>0</v>
      </c>
      <c r="C70" s="12">
        <f>BIL!J95</f>
        <v>0</v>
      </c>
      <c r="D70" s="12">
        <v>0</v>
      </c>
      <c r="E70" s="12">
        <v>0</v>
      </c>
      <c r="F70" s="11">
        <f t="shared" si="2"/>
        <v>0</v>
      </c>
      <c r="J70" s="9">
        <f t="shared" si="3"/>
        <v>0</v>
      </c>
    </row>
    <row r="71" spans="1:10" ht="12.75">
      <c r="A71" s="9">
        <f>BIL!H96</f>
        <v>70</v>
      </c>
      <c r="B71" s="12">
        <f>BIL!I96</f>
        <v>0</v>
      </c>
      <c r="C71" s="12">
        <f>BIL!J96</f>
        <v>0</v>
      </c>
      <c r="D71" s="12">
        <v>0</v>
      </c>
      <c r="E71" s="12">
        <v>0</v>
      </c>
      <c r="F71" s="11">
        <f t="shared" si="2"/>
        <v>0</v>
      </c>
      <c r="J71" s="9">
        <f t="shared" si="3"/>
        <v>0</v>
      </c>
    </row>
    <row r="72" spans="1:10" ht="12.75">
      <c r="A72" s="9">
        <f>BIL!H97</f>
        <v>71</v>
      </c>
      <c r="B72" s="12">
        <f>BIL!I97</f>
        <v>0</v>
      </c>
      <c r="C72" s="12">
        <f>BIL!J97</f>
        <v>0</v>
      </c>
      <c r="D72" s="12">
        <v>0</v>
      </c>
      <c r="E72" s="12">
        <v>0</v>
      </c>
      <c r="F72" s="11">
        <f t="shared" si="2"/>
        <v>0</v>
      </c>
      <c r="J72" s="9">
        <f t="shared" si="3"/>
        <v>0</v>
      </c>
    </row>
    <row r="73" spans="1:10" ht="12.75">
      <c r="A73" s="9">
        <f>BIL!H98</f>
        <v>72</v>
      </c>
      <c r="B73" s="12">
        <f>BIL!I98</f>
        <v>0</v>
      </c>
      <c r="C73" s="12">
        <f>BIL!J98</f>
        <v>0</v>
      </c>
      <c r="D73" s="12">
        <v>0</v>
      </c>
      <c r="E73" s="12">
        <v>0</v>
      </c>
      <c r="F73" s="11">
        <f t="shared" si="2"/>
        <v>0</v>
      </c>
      <c r="J73" s="9">
        <f t="shared" si="3"/>
        <v>0</v>
      </c>
    </row>
    <row r="74" spans="1:10" ht="12.75">
      <c r="A74" s="9">
        <f>BIL!H99</f>
        <v>73</v>
      </c>
      <c r="B74" s="12">
        <f>BIL!I99</f>
        <v>0</v>
      </c>
      <c r="C74" s="12">
        <f>BIL!J99</f>
        <v>0</v>
      </c>
      <c r="D74" s="12">
        <v>0</v>
      </c>
      <c r="E74" s="12">
        <v>0</v>
      </c>
      <c r="F74" s="11">
        <f t="shared" si="2"/>
        <v>0</v>
      </c>
      <c r="J74" s="9">
        <f t="shared" si="3"/>
        <v>0</v>
      </c>
    </row>
    <row r="75" spans="1:10" ht="12.75">
      <c r="A75" s="9">
        <f>BIL!H100</f>
        <v>74</v>
      </c>
      <c r="B75" s="12">
        <f>BIL!I100</f>
        <v>36406</v>
      </c>
      <c r="C75" s="12">
        <f>BIL!J100</f>
        <v>52086</v>
      </c>
      <c r="D75" s="12">
        <v>0</v>
      </c>
      <c r="E75" s="12">
        <v>0</v>
      </c>
      <c r="F75" s="11">
        <f t="shared" si="2"/>
        <v>104027.72</v>
      </c>
      <c r="J75" s="9">
        <f t="shared" si="3"/>
        <v>0</v>
      </c>
    </row>
    <row r="76" spans="1:10" ht="12.75">
      <c r="A76" s="9">
        <f>BIL!H101</f>
        <v>75</v>
      </c>
      <c r="B76" s="12">
        <f>BIL!I101</f>
        <v>9128</v>
      </c>
      <c r="C76" s="12">
        <f>BIL!J101</f>
        <v>18603</v>
      </c>
      <c r="D76" s="12">
        <v>0</v>
      </c>
      <c r="E76" s="12">
        <v>0</v>
      </c>
      <c r="F76" s="11">
        <f t="shared" si="2"/>
        <v>34750.5</v>
      </c>
      <c r="J76" s="9">
        <f t="shared" si="3"/>
        <v>0</v>
      </c>
    </row>
    <row r="77" spans="1:10" ht="12.75">
      <c r="A77" s="9">
        <f>BIL!H102</f>
        <v>76</v>
      </c>
      <c r="B77" s="12">
        <f>BIL!I102</f>
        <v>2081</v>
      </c>
      <c r="C77" s="12">
        <f>BIL!J102</f>
        <v>16555</v>
      </c>
      <c r="D77" s="12">
        <v>0</v>
      </c>
      <c r="E77" s="12">
        <v>0</v>
      </c>
      <c r="F77" s="11">
        <f t="shared" si="2"/>
        <v>26745.16</v>
      </c>
      <c r="J77" s="9">
        <f t="shared" si="3"/>
        <v>0</v>
      </c>
    </row>
    <row r="78" spans="1:10" ht="12.75">
      <c r="A78" s="9">
        <f>BIL!H103</f>
        <v>77</v>
      </c>
      <c r="B78" s="12">
        <f>BIL!I103</f>
        <v>2013</v>
      </c>
      <c r="C78" s="12">
        <f>BIL!J103</f>
        <v>16555</v>
      </c>
      <c r="D78" s="12">
        <v>0</v>
      </c>
      <c r="E78" s="12">
        <v>0</v>
      </c>
      <c r="F78" s="11">
        <f t="shared" si="2"/>
        <v>27044.71</v>
      </c>
      <c r="J78" s="9">
        <f t="shared" si="3"/>
        <v>0</v>
      </c>
    </row>
    <row r="79" spans="1:10" ht="12.75">
      <c r="A79" s="9">
        <f>BIL!H104</f>
        <v>78</v>
      </c>
      <c r="B79" s="12">
        <f>BIL!I104</f>
        <v>68</v>
      </c>
      <c r="C79" s="12">
        <f>BIL!J104</f>
        <v>0</v>
      </c>
      <c r="D79" s="12">
        <v>0</v>
      </c>
      <c r="E79" s="12">
        <v>0</v>
      </c>
      <c r="F79" s="11">
        <f t="shared" si="2"/>
        <v>53.04</v>
      </c>
      <c r="J79" s="9">
        <f t="shared" si="3"/>
        <v>0</v>
      </c>
    </row>
    <row r="80" spans="1:10" ht="12.75">
      <c r="A80" s="9">
        <f>BIL!H105</f>
        <v>79</v>
      </c>
      <c r="B80" s="12">
        <f>BIL!I105</f>
        <v>0</v>
      </c>
      <c r="C80" s="12">
        <f>BIL!J105</f>
        <v>0</v>
      </c>
      <c r="D80" s="12">
        <v>0</v>
      </c>
      <c r="E80" s="12">
        <v>0</v>
      </c>
      <c r="F80" s="11">
        <f t="shared" si="2"/>
        <v>0</v>
      </c>
      <c r="J80" s="9">
        <f t="shared" si="3"/>
        <v>0</v>
      </c>
    </row>
    <row r="81" spans="1:10" ht="12.75">
      <c r="A81" s="9">
        <f>BIL!H106</f>
        <v>80</v>
      </c>
      <c r="B81" s="12">
        <f>BIL!I106</f>
        <v>0</v>
      </c>
      <c r="C81" s="12">
        <f>BIL!J106</f>
        <v>0</v>
      </c>
      <c r="D81" s="12">
        <v>0</v>
      </c>
      <c r="E81" s="12">
        <v>0</v>
      </c>
      <c r="F81" s="11">
        <f t="shared" si="2"/>
        <v>0</v>
      </c>
      <c r="J81" s="9">
        <f t="shared" si="3"/>
        <v>0</v>
      </c>
    </row>
    <row r="82" spans="1:10" ht="12.75">
      <c r="A82" s="9">
        <f>BIL!H107</f>
        <v>81</v>
      </c>
      <c r="B82" s="12">
        <f>BIL!I107</f>
        <v>7047</v>
      </c>
      <c r="C82" s="12">
        <f>BIL!J107</f>
        <v>2048</v>
      </c>
      <c r="D82" s="12">
        <v>0</v>
      </c>
      <c r="E82" s="12">
        <v>0</v>
      </c>
      <c r="F82" s="11">
        <f t="shared" si="2"/>
        <v>9025.830000000002</v>
      </c>
      <c r="J82" s="9">
        <f t="shared" si="3"/>
        <v>0</v>
      </c>
    </row>
    <row r="83" spans="1:10" ht="12.75">
      <c r="A83" s="9">
        <f>BIL!H108</f>
        <v>82</v>
      </c>
      <c r="B83" s="12">
        <f>BIL!I108</f>
        <v>0</v>
      </c>
      <c r="C83" s="12">
        <f>BIL!J108</f>
        <v>0</v>
      </c>
      <c r="D83" s="12">
        <v>0</v>
      </c>
      <c r="E83" s="12">
        <v>0</v>
      </c>
      <c r="F83" s="11">
        <f t="shared" si="2"/>
        <v>0</v>
      </c>
      <c r="J83" s="9">
        <f t="shared" si="3"/>
        <v>0</v>
      </c>
    </row>
    <row r="84" spans="1:10" ht="12.75">
      <c r="A84" s="9">
        <f>BIL!H109</f>
        <v>83</v>
      </c>
      <c r="B84" s="12">
        <f>BIL!I109</f>
        <v>16278</v>
      </c>
      <c r="C84" s="12">
        <f>BIL!J109</f>
        <v>22483</v>
      </c>
      <c r="D84" s="12">
        <v>0</v>
      </c>
      <c r="E84" s="12">
        <v>0</v>
      </c>
      <c r="F84" s="11">
        <f t="shared" si="2"/>
        <v>50832.52</v>
      </c>
      <c r="J84" s="9">
        <f t="shared" si="3"/>
        <v>0</v>
      </c>
    </row>
    <row r="85" spans="1:10" ht="12.75">
      <c r="A85" s="9">
        <f>BIL!H110</f>
        <v>84</v>
      </c>
      <c r="B85" s="12">
        <f>BIL!I110</f>
        <v>0</v>
      </c>
      <c r="C85" s="12">
        <f>BIL!J110</f>
        <v>0</v>
      </c>
      <c r="D85" s="12">
        <v>0</v>
      </c>
      <c r="E85" s="12">
        <v>0</v>
      </c>
      <c r="F85" s="11">
        <f t="shared" si="2"/>
        <v>0</v>
      </c>
      <c r="J85" s="9">
        <f t="shared" si="3"/>
        <v>0</v>
      </c>
    </row>
    <row r="86" spans="1:10" ht="12.75">
      <c r="A86" s="9">
        <f>BIL!H111</f>
        <v>85</v>
      </c>
      <c r="B86" s="12">
        <f>BIL!I111</f>
        <v>0</v>
      </c>
      <c r="C86" s="12">
        <f>BIL!J111</f>
        <v>0</v>
      </c>
      <c r="D86" s="12">
        <v>0</v>
      </c>
      <c r="E86" s="12">
        <v>0</v>
      </c>
      <c r="F86" s="11">
        <f t="shared" si="2"/>
        <v>0</v>
      </c>
      <c r="J86" s="9">
        <f t="shared" si="3"/>
        <v>0</v>
      </c>
    </row>
    <row r="87" spans="1:10" ht="12.75">
      <c r="A87" s="9">
        <f>BIL!H112</f>
        <v>86</v>
      </c>
      <c r="B87" s="12">
        <f>BIL!I112</f>
        <v>0</v>
      </c>
      <c r="C87" s="12">
        <f>BIL!J112</f>
        <v>0</v>
      </c>
      <c r="D87" s="12">
        <v>0</v>
      </c>
      <c r="E87" s="12">
        <v>0</v>
      </c>
      <c r="F87" s="11">
        <f t="shared" si="2"/>
        <v>0</v>
      </c>
      <c r="J87" s="9">
        <f t="shared" si="3"/>
        <v>0</v>
      </c>
    </row>
    <row r="88" spans="1:10" ht="12.75">
      <c r="A88" s="9">
        <f>BIL!H113</f>
        <v>87</v>
      </c>
      <c r="B88" s="12">
        <f>BIL!I113</f>
        <v>0</v>
      </c>
      <c r="C88" s="12">
        <f>BIL!J113</f>
        <v>0</v>
      </c>
      <c r="D88" s="12">
        <v>0</v>
      </c>
      <c r="E88" s="12">
        <v>0</v>
      </c>
      <c r="F88" s="11">
        <f t="shared" si="2"/>
        <v>0</v>
      </c>
      <c r="J88" s="9">
        <f t="shared" si="3"/>
        <v>0</v>
      </c>
    </row>
    <row r="89" spans="1:10" ht="12.75">
      <c r="A89" s="9">
        <f>BIL!H114</f>
        <v>88</v>
      </c>
      <c r="B89" s="12">
        <f>BIL!I114</f>
        <v>11650</v>
      </c>
      <c r="C89" s="12">
        <f>BIL!J114</f>
        <v>12805</v>
      </c>
      <c r="D89" s="12">
        <v>0</v>
      </c>
      <c r="E89" s="12">
        <v>0</v>
      </c>
      <c r="F89" s="11">
        <f t="shared" si="2"/>
        <v>32788.8</v>
      </c>
      <c r="J89" s="9">
        <f t="shared" si="3"/>
        <v>0</v>
      </c>
    </row>
    <row r="90" spans="1:10" ht="12.75">
      <c r="A90" s="9">
        <f>BIL!H115</f>
        <v>89</v>
      </c>
      <c r="B90" s="12">
        <f>BIL!I115</f>
        <v>628</v>
      </c>
      <c r="C90" s="12">
        <f>BIL!J115</f>
        <v>628</v>
      </c>
      <c r="D90" s="12">
        <v>0</v>
      </c>
      <c r="E90" s="12">
        <v>0</v>
      </c>
      <c r="F90" s="11">
        <f t="shared" si="2"/>
        <v>1676.7599999999998</v>
      </c>
      <c r="J90" s="9">
        <f t="shared" si="3"/>
        <v>0</v>
      </c>
    </row>
    <row r="91" spans="1:10" ht="12.75">
      <c r="A91" s="9">
        <f>BIL!H116</f>
        <v>90</v>
      </c>
      <c r="B91" s="12">
        <f>BIL!I116</f>
        <v>628</v>
      </c>
      <c r="C91" s="12">
        <f>BIL!J116</f>
        <v>628</v>
      </c>
      <c r="D91" s="12">
        <v>0</v>
      </c>
      <c r="E91" s="12">
        <v>0</v>
      </c>
      <c r="F91" s="11">
        <f t="shared" si="2"/>
        <v>1695.6000000000001</v>
      </c>
      <c r="J91" s="9">
        <f t="shared" si="3"/>
        <v>0</v>
      </c>
    </row>
    <row r="92" spans="1:10" ht="12.75">
      <c r="A92" s="9">
        <f>BIL!H117</f>
        <v>91</v>
      </c>
      <c r="B92" s="12">
        <f>BIL!I117</f>
        <v>0</v>
      </c>
      <c r="C92" s="12">
        <f>BIL!J117</f>
        <v>0</v>
      </c>
      <c r="D92" s="12">
        <v>0</v>
      </c>
      <c r="E92" s="12">
        <v>0</v>
      </c>
      <c r="F92" s="11">
        <f t="shared" si="2"/>
        <v>0</v>
      </c>
      <c r="J92" s="9">
        <f t="shared" si="3"/>
        <v>0</v>
      </c>
    </row>
    <row r="93" spans="1:10" ht="12.75">
      <c r="A93" s="9">
        <f>BIL!H118</f>
        <v>92</v>
      </c>
      <c r="B93" s="12">
        <f>BIL!I118</f>
        <v>0</v>
      </c>
      <c r="C93" s="12">
        <f>BIL!J118</f>
        <v>0</v>
      </c>
      <c r="D93" s="12">
        <v>0</v>
      </c>
      <c r="E93" s="12">
        <v>0</v>
      </c>
      <c r="F93" s="11">
        <f t="shared" si="2"/>
        <v>0</v>
      </c>
      <c r="J93" s="9">
        <f t="shared" si="3"/>
        <v>0</v>
      </c>
    </row>
    <row r="94" spans="1:10" ht="12.75">
      <c r="A94" s="9">
        <f>BIL!H119</f>
        <v>93</v>
      </c>
      <c r="B94" s="12">
        <f>BIL!I119</f>
        <v>0</v>
      </c>
      <c r="C94" s="12">
        <f>BIL!J119</f>
        <v>0</v>
      </c>
      <c r="D94" s="12">
        <v>0</v>
      </c>
      <c r="E94" s="12">
        <v>0</v>
      </c>
      <c r="F94" s="11">
        <f t="shared" si="2"/>
        <v>0</v>
      </c>
      <c r="J94" s="9">
        <f t="shared" si="3"/>
        <v>0</v>
      </c>
    </row>
    <row r="95" spans="1:10" ht="12.75">
      <c r="A95" s="9">
        <f>BIL!H120</f>
        <v>94</v>
      </c>
      <c r="B95" s="12">
        <f>BIL!I120</f>
        <v>0</v>
      </c>
      <c r="C95" s="12">
        <f>BIL!J120</f>
        <v>0</v>
      </c>
      <c r="D95" s="12">
        <v>0</v>
      </c>
      <c r="E95" s="12">
        <v>0</v>
      </c>
      <c r="F95" s="11">
        <f t="shared" si="2"/>
        <v>0</v>
      </c>
      <c r="J95" s="9">
        <f t="shared" si="3"/>
        <v>0</v>
      </c>
    </row>
    <row r="96" spans="1:10" ht="12.75">
      <c r="A96" s="9">
        <f>BIL!H121</f>
        <v>95</v>
      </c>
      <c r="B96" s="12">
        <f>BIL!I121</f>
        <v>4000</v>
      </c>
      <c r="C96" s="12">
        <f>BIL!J121</f>
        <v>9050</v>
      </c>
      <c r="D96" s="12">
        <v>0</v>
      </c>
      <c r="E96" s="12">
        <v>0</v>
      </c>
      <c r="F96" s="11">
        <f t="shared" si="2"/>
        <v>20995</v>
      </c>
      <c r="J96" s="9">
        <f t="shared" si="3"/>
        <v>0</v>
      </c>
    </row>
    <row r="97" spans="1:10" ht="12.75">
      <c r="A97" s="9">
        <f>BIL!H122</f>
        <v>96</v>
      </c>
      <c r="B97" s="12">
        <f>BIL!I122</f>
        <v>0</v>
      </c>
      <c r="C97" s="12">
        <f>BIL!J122</f>
        <v>0</v>
      </c>
      <c r="D97" s="12">
        <v>0</v>
      </c>
      <c r="E97" s="12">
        <v>0</v>
      </c>
      <c r="F97" s="11">
        <f t="shared" si="2"/>
        <v>0</v>
      </c>
      <c r="J97" s="9">
        <f t="shared" si="3"/>
        <v>0</v>
      </c>
    </row>
    <row r="98" spans="1:10" ht="12.75">
      <c r="A98" s="9">
        <f>BIL!H123</f>
        <v>97</v>
      </c>
      <c r="B98" s="12">
        <f>BIL!I123</f>
        <v>0</v>
      </c>
      <c r="C98" s="12">
        <f>BIL!J123</f>
        <v>0</v>
      </c>
      <c r="D98" s="12">
        <v>0</v>
      </c>
      <c r="E98" s="12">
        <v>0</v>
      </c>
      <c r="F98" s="11">
        <f t="shared" si="2"/>
        <v>0</v>
      </c>
      <c r="J98" s="9">
        <f t="shared" si="3"/>
        <v>0</v>
      </c>
    </row>
    <row r="99" spans="1:10" ht="12.75">
      <c r="A99" s="9">
        <f>BIL!H124</f>
        <v>98</v>
      </c>
      <c r="B99" s="12">
        <f>BIL!I124</f>
        <v>4000</v>
      </c>
      <c r="C99" s="12">
        <f>BIL!J124</f>
        <v>9050</v>
      </c>
      <c r="D99" s="12">
        <v>0</v>
      </c>
      <c r="E99" s="12">
        <v>0</v>
      </c>
      <c r="F99" s="11">
        <f t="shared" si="2"/>
        <v>21658</v>
      </c>
      <c r="J99" s="9">
        <f t="shared" si="3"/>
        <v>0</v>
      </c>
    </row>
    <row r="100" spans="1:10" ht="12.75">
      <c r="A100" s="9">
        <f>BIL!H125</f>
        <v>99</v>
      </c>
      <c r="B100" s="12">
        <f>BIL!I125</f>
        <v>0</v>
      </c>
      <c r="C100" s="12">
        <f>BIL!J125</f>
        <v>0</v>
      </c>
      <c r="D100" s="12">
        <v>0</v>
      </c>
      <c r="E100" s="12">
        <v>0</v>
      </c>
      <c r="F100" s="11">
        <f t="shared" si="2"/>
        <v>0</v>
      </c>
      <c r="J100" s="9">
        <f t="shared" si="3"/>
        <v>0</v>
      </c>
    </row>
    <row r="101" spans="1:10" ht="12.75">
      <c r="A101" s="9">
        <f>BIL!H126</f>
        <v>100</v>
      </c>
      <c r="B101" s="12">
        <f>BIL!I126</f>
        <v>1000</v>
      </c>
      <c r="C101" s="12">
        <f>BIL!J126</f>
        <v>1000</v>
      </c>
      <c r="D101" s="12">
        <v>0</v>
      </c>
      <c r="E101" s="12">
        <v>0</v>
      </c>
      <c r="F101" s="11">
        <f t="shared" si="2"/>
        <v>3000</v>
      </c>
      <c r="J101" s="9">
        <f t="shared" si="3"/>
        <v>0</v>
      </c>
    </row>
    <row r="102" spans="1:10" ht="12.75">
      <c r="A102" s="9">
        <f>BIL!H127</f>
        <v>101</v>
      </c>
      <c r="B102" s="12">
        <f>BIL!I127</f>
        <v>1000</v>
      </c>
      <c r="C102" s="12">
        <f>BIL!J127</f>
        <v>1000</v>
      </c>
      <c r="D102" s="12">
        <v>0</v>
      </c>
      <c r="E102" s="12">
        <v>0</v>
      </c>
      <c r="F102" s="11">
        <f t="shared" si="2"/>
        <v>3030</v>
      </c>
      <c r="J102" s="9">
        <f t="shared" si="3"/>
        <v>0</v>
      </c>
    </row>
    <row r="103" spans="1:10" ht="12.75">
      <c r="A103" s="9">
        <f>BIL!H128</f>
        <v>102</v>
      </c>
      <c r="B103" s="12">
        <f>BIL!I128</f>
        <v>0</v>
      </c>
      <c r="C103" s="12">
        <f>BIL!J128</f>
        <v>0</v>
      </c>
      <c r="D103" s="12">
        <v>0</v>
      </c>
      <c r="E103" s="12">
        <v>0</v>
      </c>
      <c r="F103" s="11">
        <f t="shared" si="2"/>
        <v>0</v>
      </c>
      <c r="J103" s="9">
        <f t="shared" si="3"/>
        <v>0</v>
      </c>
    </row>
    <row r="104" spans="1:10" ht="12.75">
      <c r="A104" s="9">
        <f>BIL!H129</f>
        <v>103</v>
      </c>
      <c r="B104" s="12">
        <f>BIL!I129</f>
        <v>0</v>
      </c>
      <c r="C104" s="12">
        <f>BIL!J129</f>
        <v>0</v>
      </c>
      <c r="D104" s="12">
        <v>0</v>
      </c>
      <c r="E104" s="12">
        <v>0</v>
      </c>
      <c r="F104" s="11">
        <f t="shared" si="2"/>
        <v>0</v>
      </c>
      <c r="J104" s="9">
        <f t="shared" si="3"/>
        <v>0</v>
      </c>
    </row>
    <row r="105" spans="1:10" ht="12.75">
      <c r="A105" s="9">
        <f>BIL!H130</f>
        <v>104</v>
      </c>
      <c r="B105" s="12">
        <f>BIL!I130</f>
        <v>0</v>
      </c>
      <c r="C105" s="12">
        <f>BIL!J130</f>
        <v>0</v>
      </c>
      <c r="D105" s="12">
        <v>0</v>
      </c>
      <c r="E105" s="12">
        <v>0</v>
      </c>
      <c r="F105" s="11">
        <f t="shared" si="2"/>
        <v>0</v>
      </c>
      <c r="J105" s="9">
        <f t="shared" si="3"/>
        <v>0</v>
      </c>
    </row>
    <row r="106" spans="1:10" ht="12.75">
      <c r="A106" s="9">
        <f>BIL!H131</f>
        <v>105</v>
      </c>
      <c r="B106" s="12">
        <f>BIL!I131</f>
        <v>0</v>
      </c>
      <c r="C106" s="12">
        <f>BIL!J131</f>
        <v>0</v>
      </c>
      <c r="D106" s="12">
        <v>0</v>
      </c>
      <c r="E106" s="12">
        <v>0</v>
      </c>
      <c r="F106" s="11">
        <f t="shared" si="2"/>
        <v>0</v>
      </c>
      <c r="J106" s="9">
        <f t="shared" si="3"/>
        <v>0</v>
      </c>
    </row>
    <row r="107" spans="1:10" ht="12.75">
      <c r="A107" s="9">
        <f>BIL!H132</f>
        <v>106</v>
      </c>
      <c r="B107" s="12">
        <f>BIL!I132</f>
        <v>0</v>
      </c>
      <c r="C107" s="12">
        <f>BIL!J132</f>
        <v>0</v>
      </c>
      <c r="D107" s="12">
        <v>0</v>
      </c>
      <c r="E107" s="12">
        <v>0</v>
      </c>
      <c r="F107" s="11">
        <f t="shared" si="2"/>
        <v>0</v>
      </c>
      <c r="J107" s="9">
        <f t="shared" si="3"/>
        <v>0</v>
      </c>
    </row>
    <row r="108" spans="1:10" ht="12.75">
      <c r="A108" s="9">
        <f>BIL!H133</f>
        <v>107</v>
      </c>
      <c r="B108" s="12">
        <f>BIL!I133</f>
        <v>0</v>
      </c>
      <c r="C108" s="12">
        <f>BIL!J133</f>
        <v>0</v>
      </c>
      <c r="D108" s="12">
        <v>0</v>
      </c>
      <c r="E108" s="12">
        <v>0</v>
      </c>
      <c r="F108" s="11">
        <f t="shared" si="2"/>
        <v>0</v>
      </c>
      <c r="J108" s="9">
        <f t="shared" si="3"/>
        <v>0</v>
      </c>
    </row>
    <row r="109" spans="1:10" ht="12.75">
      <c r="A109" s="9">
        <f>BIL!H134</f>
        <v>108</v>
      </c>
      <c r="B109" s="12">
        <f>BIL!I134</f>
        <v>0</v>
      </c>
      <c r="C109" s="12">
        <f>BIL!J134</f>
        <v>0</v>
      </c>
      <c r="D109" s="12">
        <v>0</v>
      </c>
      <c r="E109" s="12">
        <v>0</v>
      </c>
      <c r="F109" s="11">
        <f t="shared" si="2"/>
        <v>0</v>
      </c>
      <c r="J109" s="9">
        <f t="shared" si="3"/>
        <v>0</v>
      </c>
    </row>
    <row r="110" spans="1:10" ht="12.75">
      <c r="A110" s="9">
        <f>BIL!H135</f>
        <v>109</v>
      </c>
      <c r="B110" s="12">
        <f>BIL!I135</f>
        <v>0</v>
      </c>
      <c r="C110" s="12">
        <f>BIL!J135</f>
        <v>0</v>
      </c>
      <c r="D110" s="12">
        <v>0</v>
      </c>
      <c r="E110" s="12">
        <v>0</v>
      </c>
      <c r="F110" s="11">
        <f t="shared" si="2"/>
        <v>0</v>
      </c>
      <c r="J110" s="9">
        <f t="shared" si="3"/>
        <v>0</v>
      </c>
    </row>
    <row r="111" spans="1:10" ht="12.75">
      <c r="A111" s="9">
        <f>BIL!H136</f>
        <v>110</v>
      </c>
      <c r="B111" s="12">
        <f>BIL!I136</f>
        <v>0</v>
      </c>
      <c r="C111" s="12">
        <f>BIL!J136</f>
        <v>0</v>
      </c>
      <c r="D111" s="12">
        <v>0</v>
      </c>
      <c r="E111" s="12">
        <v>0</v>
      </c>
      <c r="F111" s="11">
        <f t="shared" si="2"/>
        <v>0</v>
      </c>
      <c r="J111" s="9">
        <f t="shared" si="3"/>
        <v>0</v>
      </c>
    </row>
    <row r="112" spans="1:10" ht="12.75">
      <c r="A112" s="9">
        <f>BIL!H137</f>
        <v>111</v>
      </c>
      <c r="B112" s="12">
        <f>BIL!I137</f>
        <v>0</v>
      </c>
      <c r="C112" s="12">
        <f>BIL!J137</f>
        <v>0</v>
      </c>
      <c r="D112" s="12">
        <v>0</v>
      </c>
      <c r="E112" s="12">
        <v>0</v>
      </c>
      <c r="F112" s="11">
        <f t="shared" si="2"/>
        <v>0</v>
      </c>
      <c r="J112" s="9">
        <f t="shared" si="3"/>
        <v>0</v>
      </c>
    </row>
    <row r="113" spans="1:10" ht="12.75">
      <c r="A113" s="9">
        <f>BIL!H138</f>
        <v>112</v>
      </c>
      <c r="B113" s="12">
        <f>BIL!I138</f>
        <v>0</v>
      </c>
      <c r="C113" s="12">
        <f>BIL!J138</f>
        <v>0</v>
      </c>
      <c r="D113" s="12">
        <v>0</v>
      </c>
      <c r="E113" s="12">
        <v>0</v>
      </c>
      <c r="F113" s="11">
        <f aca="true" t="shared" si="4" ref="F113:F140">A113/100*B113+A113/50*C113</f>
        <v>0</v>
      </c>
      <c r="J113" s="9">
        <f t="shared" si="3"/>
        <v>0</v>
      </c>
    </row>
    <row r="114" spans="1:10" ht="12.75">
      <c r="A114" s="9">
        <f>BIL!H139</f>
        <v>113</v>
      </c>
      <c r="B114" s="12">
        <f>BIL!I139</f>
        <v>0</v>
      </c>
      <c r="C114" s="12">
        <f>BIL!J139</f>
        <v>0</v>
      </c>
      <c r="D114" s="12">
        <v>0</v>
      </c>
      <c r="E114" s="12">
        <v>0</v>
      </c>
      <c r="F114" s="11">
        <f t="shared" si="4"/>
        <v>0</v>
      </c>
      <c r="J114" s="9">
        <f t="shared" si="3"/>
        <v>0</v>
      </c>
    </row>
    <row r="115" spans="1:10" ht="12.75">
      <c r="A115" s="9">
        <f>BIL!H140</f>
        <v>114</v>
      </c>
      <c r="B115" s="12">
        <f>BIL!I140</f>
        <v>0</v>
      </c>
      <c r="C115" s="12">
        <f>BIL!J140</f>
        <v>0</v>
      </c>
      <c r="D115" s="12">
        <v>0</v>
      </c>
      <c r="E115" s="12">
        <v>0</v>
      </c>
      <c r="F115" s="11">
        <f t="shared" si="4"/>
        <v>0</v>
      </c>
      <c r="J115" s="9">
        <f t="shared" si="3"/>
        <v>0</v>
      </c>
    </row>
    <row r="116" spans="1:10" ht="12.75">
      <c r="A116" s="9">
        <f>BIL!H141</f>
        <v>115</v>
      </c>
      <c r="B116" s="12">
        <f>BIL!I141</f>
        <v>0</v>
      </c>
      <c r="C116" s="12">
        <f>BIL!J141</f>
        <v>0</v>
      </c>
      <c r="D116" s="12">
        <v>0</v>
      </c>
      <c r="E116" s="12">
        <v>0</v>
      </c>
      <c r="F116" s="11">
        <f t="shared" si="4"/>
        <v>0</v>
      </c>
      <c r="J116" s="9">
        <f t="shared" si="3"/>
        <v>0</v>
      </c>
    </row>
    <row r="117" spans="1:10" ht="12.75">
      <c r="A117" s="9">
        <f>BIL!H142</f>
        <v>116</v>
      </c>
      <c r="B117" s="12">
        <f>BIL!I142</f>
        <v>0</v>
      </c>
      <c r="C117" s="12">
        <f>BIL!J142</f>
        <v>0</v>
      </c>
      <c r="D117" s="12">
        <v>0</v>
      </c>
      <c r="E117" s="12">
        <v>0</v>
      </c>
      <c r="F117" s="11">
        <f t="shared" si="4"/>
        <v>0</v>
      </c>
      <c r="J117" s="9">
        <f t="shared" si="3"/>
        <v>0</v>
      </c>
    </row>
    <row r="118" spans="1:10" ht="12.75">
      <c r="A118" s="9">
        <f>BIL!H143</f>
        <v>117</v>
      </c>
      <c r="B118" s="12">
        <f>BIL!I143</f>
        <v>0</v>
      </c>
      <c r="C118" s="12">
        <f>BIL!J143</f>
        <v>0</v>
      </c>
      <c r="D118" s="12">
        <v>0</v>
      </c>
      <c r="E118" s="12">
        <v>0</v>
      </c>
      <c r="F118" s="11">
        <f t="shared" si="4"/>
        <v>0</v>
      </c>
      <c r="J118" s="9">
        <f t="shared" si="3"/>
        <v>0</v>
      </c>
    </row>
    <row r="119" spans="1:10" ht="12.75">
      <c r="A119" s="9">
        <f>BIL!H144</f>
        <v>118</v>
      </c>
      <c r="B119" s="12">
        <f>BIL!I144</f>
        <v>0</v>
      </c>
      <c r="C119" s="12">
        <f>BIL!J144</f>
        <v>0</v>
      </c>
      <c r="D119" s="12">
        <v>0</v>
      </c>
      <c r="E119" s="12">
        <v>0</v>
      </c>
      <c r="F119" s="11">
        <f t="shared" si="4"/>
        <v>0</v>
      </c>
      <c r="J119" s="9">
        <f t="shared" si="3"/>
        <v>0</v>
      </c>
    </row>
    <row r="120" spans="1:10" ht="12.75">
      <c r="A120" s="9">
        <f>BIL!H145</f>
        <v>119</v>
      </c>
      <c r="B120" s="12">
        <f>BIL!I145</f>
        <v>0</v>
      </c>
      <c r="C120" s="12">
        <f>BIL!J145</f>
        <v>0</v>
      </c>
      <c r="D120" s="12">
        <v>0</v>
      </c>
      <c r="E120" s="12">
        <v>0</v>
      </c>
      <c r="F120" s="11">
        <f t="shared" si="4"/>
        <v>0</v>
      </c>
      <c r="J120" s="9">
        <f t="shared" si="3"/>
        <v>0</v>
      </c>
    </row>
    <row r="121" spans="1:10" ht="12.75">
      <c r="A121" s="9">
        <f>BIL!H146</f>
        <v>120</v>
      </c>
      <c r="B121" s="12">
        <f>BIL!I146</f>
        <v>0</v>
      </c>
      <c r="C121" s="12">
        <f>BIL!J146</f>
        <v>0</v>
      </c>
      <c r="D121" s="12">
        <v>0</v>
      </c>
      <c r="E121" s="12">
        <v>0</v>
      </c>
      <c r="F121" s="11">
        <f t="shared" si="4"/>
        <v>0</v>
      </c>
      <c r="J121" s="9">
        <f t="shared" si="3"/>
        <v>0</v>
      </c>
    </row>
    <row r="122" spans="1:10" ht="12.75">
      <c r="A122" s="9">
        <f>BIL!H147</f>
        <v>121</v>
      </c>
      <c r="B122" s="12">
        <f>BIL!I147</f>
        <v>0</v>
      </c>
      <c r="C122" s="12">
        <f>BIL!J147</f>
        <v>0</v>
      </c>
      <c r="D122" s="12">
        <v>0</v>
      </c>
      <c r="E122" s="12">
        <v>0</v>
      </c>
      <c r="F122" s="11">
        <f t="shared" si="4"/>
        <v>0</v>
      </c>
      <c r="J122" s="9">
        <f t="shared" si="3"/>
        <v>0</v>
      </c>
    </row>
    <row r="123" spans="1:10" ht="12.75">
      <c r="A123" s="9">
        <f>BIL!H148</f>
        <v>122</v>
      </c>
      <c r="B123" s="12">
        <f>BIL!I148</f>
        <v>0</v>
      </c>
      <c r="C123" s="12">
        <f>BIL!J148</f>
        <v>0</v>
      </c>
      <c r="D123" s="12">
        <v>0</v>
      </c>
      <c r="E123" s="12">
        <v>0</v>
      </c>
      <c r="F123" s="11">
        <f t="shared" si="4"/>
        <v>0</v>
      </c>
      <c r="J123" s="9">
        <f t="shared" si="3"/>
        <v>0</v>
      </c>
    </row>
    <row r="124" spans="1:10" ht="12.75">
      <c r="A124" s="9">
        <f>BIL!H149</f>
        <v>123</v>
      </c>
      <c r="B124" s="12">
        <f>BIL!I149</f>
        <v>0</v>
      </c>
      <c r="C124" s="12">
        <f>BIL!J149</f>
        <v>0</v>
      </c>
      <c r="D124" s="12">
        <v>0</v>
      </c>
      <c r="E124" s="12">
        <v>0</v>
      </c>
      <c r="F124" s="11">
        <f t="shared" si="4"/>
        <v>0</v>
      </c>
      <c r="J124" s="9">
        <f t="shared" si="3"/>
        <v>0</v>
      </c>
    </row>
    <row r="125" spans="1:10" ht="12.75">
      <c r="A125" s="9">
        <f>BIL!H150</f>
        <v>124</v>
      </c>
      <c r="B125" s="12">
        <f>BIL!I150</f>
        <v>0</v>
      </c>
      <c r="C125" s="12">
        <f>BIL!J150</f>
        <v>0</v>
      </c>
      <c r="D125" s="12">
        <v>0</v>
      </c>
      <c r="E125" s="12">
        <v>0</v>
      </c>
      <c r="F125" s="11">
        <f t="shared" si="4"/>
        <v>0</v>
      </c>
      <c r="J125" s="9">
        <f t="shared" si="3"/>
        <v>0</v>
      </c>
    </row>
    <row r="126" spans="1:10" ht="12.75">
      <c r="A126" s="9">
        <f>BIL!H151</f>
        <v>125</v>
      </c>
      <c r="B126" s="12">
        <f>BIL!I151</f>
        <v>0</v>
      </c>
      <c r="C126" s="12">
        <f>BIL!J151</f>
        <v>0</v>
      </c>
      <c r="D126" s="12">
        <v>0</v>
      </c>
      <c r="E126" s="12">
        <v>0</v>
      </c>
      <c r="F126" s="11">
        <f t="shared" si="4"/>
        <v>0</v>
      </c>
      <c r="J126" s="9">
        <f t="shared" si="3"/>
        <v>0</v>
      </c>
    </row>
    <row r="127" spans="1:10" ht="12.75">
      <c r="A127" s="9">
        <f>BIL!H152</f>
        <v>126</v>
      </c>
      <c r="B127" s="12">
        <f>BIL!I152</f>
        <v>0</v>
      </c>
      <c r="C127" s="12">
        <f>BIL!J152</f>
        <v>0</v>
      </c>
      <c r="D127" s="12">
        <v>0</v>
      </c>
      <c r="E127" s="12">
        <v>0</v>
      </c>
      <c r="F127" s="11">
        <f t="shared" si="4"/>
        <v>0</v>
      </c>
      <c r="J127" s="9">
        <f t="shared" si="3"/>
        <v>0</v>
      </c>
    </row>
    <row r="128" spans="1:10" ht="12.75">
      <c r="A128" s="9">
        <f>BIL!H153</f>
        <v>127</v>
      </c>
      <c r="B128" s="12">
        <f>BIL!I153</f>
        <v>0</v>
      </c>
      <c r="C128" s="12">
        <f>BIL!J153</f>
        <v>0</v>
      </c>
      <c r="D128" s="12">
        <v>0</v>
      </c>
      <c r="E128" s="12">
        <v>0</v>
      </c>
      <c r="F128" s="11">
        <f t="shared" si="4"/>
        <v>0</v>
      </c>
      <c r="J128" s="9">
        <f t="shared" si="3"/>
        <v>0</v>
      </c>
    </row>
    <row r="129" spans="1:10" ht="12.75">
      <c r="A129" s="9">
        <f>BIL!H154</f>
        <v>128</v>
      </c>
      <c r="B129" s="12">
        <f>BIL!I154</f>
        <v>0</v>
      </c>
      <c r="C129" s="12">
        <f>BIL!J154</f>
        <v>0</v>
      </c>
      <c r="D129" s="12">
        <v>0</v>
      </c>
      <c r="E129" s="12">
        <v>0</v>
      </c>
      <c r="F129" s="11">
        <f t="shared" si="4"/>
        <v>0</v>
      </c>
      <c r="J129" s="9">
        <f t="shared" si="3"/>
        <v>0</v>
      </c>
    </row>
    <row r="130" spans="1:10" ht="12.75">
      <c r="A130" s="9">
        <f>BIL!H155</f>
        <v>129</v>
      </c>
      <c r="B130" s="12">
        <f>BIL!I155</f>
        <v>0</v>
      </c>
      <c r="C130" s="12">
        <f>BIL!J155</f>
        <v>0</v>
      </c>
      <c r="D130" s="12">
        <v>0</v>
      </c>
      <c r="E130" s="12">
        <v>0</v>
      </c>
      <c r="F130" s="11">
        <f t="shared" si="4"/>
        <v>0</v>
      </c>
      <c r="J130" s="9">
        <f aca="true" t="shared" si="5" ref="J130:J193">ABS(B130-ROUND(B130,0))+ABS(C130-ROUND(C130,0))</f>
        <v>0</v>
      </c>
    </row>
    <row r="131" spans="1:10" ht="12.75">
      <c r="A131" s="9">
        <f>BIL!H156</f>
        <v>130</v>
      </c>
      <c r="B131" s="12">
        <f>BIL!I156</f>
        <v>0</v>
      </c>
      <c r="C131" s="12">
        <f>BIL!J156</f>
        <v>0</v>
      </c>
      <c r="D131" s="12">
        <v>0</v>
      </c>
      <c r="E131" s="12">
        <v>0</v>
      </c>
      <c r="F131" s="11">
        <f t="shared" si="4"/>
        <v>0</v>
      </c>
      <c r="J131" s="9">
        <f t="shared" si="5"/>
        <v>0</v>
      </c>
    </row>
    <row r="132" spans="1:10" ht="12.75">
      <c r="A132" s="9">
        <f>BIL!H157</f>
        <v>131</v>
      </c>
      <c r="B132" s="12">
        <f>BIL!I157</f>
        <v>0</v>
      </c>
      <c r="C132" s="12">
        <f>BIL!J157</f>
        <v>0</v>
      </c>
      <c r="D132" s="12">
        <v>0</v>
      </c>
      <c r="E132" s="12">
        <v>0</v>
      </c>
      <c r="F132" s="11">
        <f t="shared" si="4"/>
        <v>0</v>
      </c>
      <c r="J132" s="9">
        <f t="shared" si="5"/>
        <v>0</v>
      </c>
    </row>
    <row r="133" spans="1:10" ht="12.75">
      <c r="A133" s="9">
        <f>BIL!H158</f>
        <v>132</v>
      </c>
      <c r="B133" s="12">
        <f>BIL!I158</f>
        <v>0</v>
      </c>
      <c r="C133" s="12">
        <f>BIL!J158</f>
        <v>0</v>
      </c>
      <c r="D133" s="12">
        <v>0</v>
      </c>
      <c r="E133" s="12">
        <v>0</v>
      </c>
      <c r="F133" s="11">
        <f t="shared" si="4"/>
        <v>0</v>
      </c>
      <c r="J133" s="9">
        <f t="shared" si="5"/>
        <v>0</v>
      </c>
    </row>
    <row r="134" spans="1:10" ht="12.75">
      <c r="A134" s="9">
        <f>BIL!H159</f>
        <v>133</v>
      </c>
      <c r="B134" s="12">
        <f>BIL!I159</f>
        <v>10000</v>
      </c>
      <c r="C134" s="12">
        <f>BIL!J159</f>
        <v>10000</v>
      </c>
      <c r="D134" s="12">
        <v>0</v>
      </c>
      <c r="E134" s="12">
        <v>0</v>
      </c>
      <c r="F134" s="11">
        <f t="shared" si="4"/>
        <v>39900</v>
      </c>
      <c r="J134" s="9">
        <f t="shared" si="5"/>
        <v>0</v>
      </c>
    </row>
    <row r="135" spans="1:10" ht="12.75">
      <c r="A135" s="9">
        <f>BIL!H160</f>
        <v>134</v>
      </c>
      <c r="B135" s="12">
        <f>BIL!I160</f>
        <v>10000</v>
      </c>
      <c r="C135" s="12">
        <f>BIL!J160</f>
        <v>10000</v>
      </c>
      <c r="D135" s="12">
        <v>0</v>
      </c>
      <c r="E135" s="12">
        <v>0</v>
      </c>
      <c r="F135" s="11">
        <f t="shared" si="4"/>
        <v>40200</v>
      </c>
      <c r="J135" s="9">
        <f t="shared" si="5"/>
        <v>0</v>
      </c>
    </row>
    <row r="136" spans="1:10" ht="12.75">
      <c r="A136" s="9">
        <f>BIL!H161</f>
        <v>135</v>
      </c>
      <c r="B136" s="12">
        <f>BIL!I161</f>
        <v>0</v>
      </c>
      <c r="C136" s="12">
        <f>BIL!J161</f>
        <v>0</v>
      </c>
      <c r="D136" s="12">
        <v>0</v>
      </c>
      <c r="E136" s="12">
        <v>0</v>
      </c>
      <c r="F136" s="11">
        <f t="shared" si="4"/>
        <v>0</v>
      </c>
      <c r="J136" s="9">
        <f t="shared" si="5"/>
        <v>0</v>
      </c>
    </row>
    <row r="137" spans="1:10" ht="12.75">
      <c r="A137" s="9">
        <f>BIL!H162</f>
        <v>136</v>
      </c>
      <c r="B137" s="12">
        <f>BIL!I162</f>
        <v>0</v>
      </c>
      <c r="C137" s="12">
        <f>BIL!J162</f>
        <v>0</v>
      </c>
      <c r="D137" s="12">
        <v>0</v>
      </c>
      <c r="E137" s="12">
        <v>0</v>
      </c>
      <c r="F137" s="11">
        <f t="shared" si="4"/>
        <v>0</v>
      </c>
      <c r="J137" s="9">
        <f t="shared" si="5"/>
        <v>0</v>
      </c>
    </row>
    <row r="138" spans="1:10" ht="12.75">
      <c r="A138" s="9">
        <f>BIL!H163</f>
        <v>137</v>
      </c>
      <c r="B138" s="12">
        <f>BIL!I163</f>
        <v>0</v>
      </c>
      <c r="C138" s="12">
        <f>BIL!J163</f>
        <v>0</v>
      </c>
      <c r="D138" s="12">
        <v>0</v>
      </c>
      <c r="E138" s="12">
        <v>0</v>
      </c>
      <c r="F138" s="11">
        <f t="shared" si="4"/>
        <v>0</v>
      </c>
      <c r="J138" s="9">
        <f t="shared" si="5"/>
        <v>0</v>
      </c>
    </row>
    <row r="139" spans="1:10" ht="12.75">
      <c r="A139" s="9">
        <f>BIL!H164</f>
        <v>138</v>
      </c>
      <c r="B139" s="12">
        <f>BIL!I164</f>
        <v>0</v>
      </c>
      <c r="C139" s="12">
        <f>BIL!J164</f>
        <v>0</v>
      </c>
      <c r="D139" s="12">
        <v>0</v>
      </c>
      <c r="E139" s="12">
        <v>0</v>
      </c>
      <c r="F139" s="11">
        <f t="shared" si="4"/>
        <v>0</v>
      </c>
      <c r="J139" s="9">
        <f t="shared" si="5"/>
        <v>0</v>
      </c>
    </row>
    <row r="140" spans="1:10" ht="12.75">
      <c r="A140" s="9">
        <f>BIL!H165</f>
        <v>139</v>
      </c>
      <c r="B140" s="12">
        <f>BIL!I165</f>
        <v>0</v>
      </c>
      <c r="C140" s="12">
        <f>BIL!J165</f>
        <v>0</v>
      </c>
      <c r="D140" s="12">
        <v>0</v>
      </c>
      <c r="E140" s="12">
        <v>0</v>
      </c>
      <c r="F140" s="11">
        <f t="shared" si="4"/>
        <v>0</v>
      </c>
      <c r="J140" s="9">
        <f t="shared" si="5"/>
        <v>0</v>
      </c>
    </row>
    <row r="141" spans="1:10" ht="12.75">
      <c r="A141" s="9">
        <f>BIL!H166</f>
        <v>140</v>
      </c>
      <c r="B141" s="12">
        <f>BIL!I166</f>
        <v>0</v>
      </c>
      <c r="C141" s="12">
        <f>BIL!J166</f>
        <v>0</v>
      </c>
      <c r="D141" s="12">
        <v>0</v>
      </c>
      <c r="E141" s="12">
        <v>0</v>
      </c>
      <c r="F141" s="11">
        <f aca="true" t="shared" si="6" ref="F141:F146">A141/100*B141+A141/50*C141</f>
        <v>0</v>
      </c>
      <c r="J141" s="9">
        <f t="shared" si="5"/>
        <v>0</v>
      </c>
    </row>
    <row r="142" spans="1:10" ht="12.75">
      <c r="A142" s="9">
        <f>BIL!H167</f>
        <v>141</v>
      </c>
      <c r="B142" s="12">
        <f>BIL!I167</f>
        <v>0</v>
      </c>
      <c r="C142" s="12">
        <f>BIL!J167</f>
        <v>0</v>
      </c>
      <c r="D142" s="12">
        <v>0</v>
      </c>
      <c r="E142" s="12">
        <v>0</v>
      </c>
      <c r="F142" s="11">
        <f t="shared" si="6"/>
        <v>0</v>
      </c>
      <c r="J142" s="9">
        <f t="shared" si="5"/>
        <v>0</v>
      </c>
    </row>
    <row r="143" spans="1:10" ht="12.75">
      <c r="A143" s="9">
        <f>BIL!H168</f>
        <v>142</v>
      </c>
      <c r="B143" s="12">
        <f>BIL!I168</f>
        <v>0</v>
      </c>
      <c r="C143" s="12">
        <f>BIL!J168</f>
        <v>0</v>
      </c>
      <c r="D143" s="12">
        <v>0</v>
      </c>
      <c r="E143" s="12">
        <v>0</v>
      </c>
      <c r="F143" s="11">
        <f t="shared" si="6"/>
        <v>0</v>
      </c>
      <c r="J143" s="9">
        <f t="shared" si="5"/>
        <v>0</v>
      </c>
    </row>
    <row r="144" spans="1:10" ht="12.75">
      <c r="A144" s="9">
        <f>BIL!H169</f>
        <v>143</v>
      </c>
      <c r="B144" s="12">
        <f>BIL!I169</f>
        <v>0</v>
      </c>
      <c r="C144" s="12">
        <f>BIL!J169</f>
        <v>0</v>
      </c>
      <c r="D144" s="12">
        <v>0</v>
      </c>
      <c r="E144" s="12">
        <v>0</v>
      </c>
      <c r="F144" s="11">
        <f t="shared" si="6"/>
        <v>0</v>
      </c>
      <c r="J144" s="9">
        <f t="shared" si="5"/>
        <v>0</v>
      </c>
    </row>
    <row r="145" spans="1:10" ht="12.75">
      <c r="A145" s="240">
        <f>BIL!H170</f>
        <v>144</v>
      </c>
      <c r="B145" s="241">
        <f>BIL!I170</f>
        <v>0</v>
      </c>
      <c r="C145" s="241">
        <f>BIL!J170</f>
        <v>0</v>
      </c>
      <c r="D145" s="241">
        <v>0</v>
      </c>
      <c r="E145" s="241">
        <v>0</v>
      </c>
      <c r="F145" s="242">
        <f t="shared" si="6"/>
        <v>0</v>
      </c>
      <c r="J145" s="9">
        <f t="shared" si="5"/>
        <v>0</v>
      </c>
    </row>
    <row r="146" spans="1:10" ht="12.75">
      <c r="A146" s="9">
        <f>BIL!H172</f>
        <v>145</v>
      </c>
      <c r="B146" s="12">
        <f>BIL!I172</f>
        <v>393350</v>
      </c>
      <c r="C146" s="12">
        <f>BIL!J172</f>
        <v>387614</v>
      </c>
      <c r="D146" s="12">
        <v>0</v>
      </c>
      <c r="E146" s="12">
        <v>0</v>
      </c>
      <c r="F146" s="11">
        <f t="shared" si="6"/>
        <v>1694438.0999999999</v>
      </c>
      <c r="J146" s="9">
        <f t="shared" si="5"/>
        <v>0</v>
      </c>
    </row>
    <row r="147" spans="1:10" ht="12.75">
      <c r="A147" s="9">
        <f>BIL!H173</f>
        <v>146</v>
      </c>
      <c r="B147" s="12">
        <f>BIL!I173</f>
        <v>212360</v>
      </c>
      <c r="C147" s="12">
        <f>BIL!J173</f>
        <v>72228</v>
      </c>
      <c r="D147" s="12">
        <v>0</v>
      </c>
      <c r="E147" s="12">
        <v>0</v>
      </c>
      <c r="F147" s="11">
        <f>A147/100*B147+A147/50*C147</f>
        <v>520951.36</v>
      </c>
      <c r="J147" s="9">
        <f t="shared" si="5"/>
        <v>0</v>
      </c>
    </row>
    <row r="148" spans="1:10" ht="12.75">
      <c r="A148" s="9">
        <f>BIL!H174</f>
        <v>147</v>
      </c>
      <c r="B148" s="12">
        <f>BIL!I174</f>
        <v>204904</v>
      </c>
      <c r="C148" s="12">
        <f>BIL!J174</f>
        <v>69802</v>
      </c>
      <c r="D148" s="12">
        <v>0</v>
      </c>
      <c r="E148" s="12">
        <v>0</v>
      </c>
      <c r="F148" s="11">
        <f>A148/100*B148+A148/50*C148</f>
        <v>506426.76</v>
      </c>
      <c r="J148" s="9">
        <f t="shared" si="5"/>
        <v>0</v>
      </c>
    </row>
    <row r="149" spans="1:10" ht="12.75">
      <c r="A149" s="9">
        <f>BIL!H175</f>
        <v>148</v>
      </c>
      <c r="B149" s="12">
        <f>BIL!I175</f>
        <v>29664</v>
      </c>
      <c r="C149" s="12">
        <f>BIL!J175</f>
        <v>29166</v>
      </c>
      <c r="D149" s="12">
        <v>0</v>
      </c>
      <c r="E149" s="12">
        <v>0</v>
      </c>
      <c r="F149" s="11">
        <f aca="true" t="shared" si="7" ref="F149:F201">A149/100*B149+A149/50*C149</f>
        <v>130234.08</v>
      </c>
      <c r="J149" s="9">
        <f t="shared" si="5"/>
        <v>0</v>
      </c>
    </row>
    <row r="150" spans="1:10" ht="12.75">
      <c r="A150" s="9">
        <f>BIL!H176</f>
        <v>149</v>
      </c>
      <c r="B150" s="12">
        <f>BIL!I176</f>
        <v>21446</v>
      </c>
      <c r="C150" s="12">
        <f>BIL!J176</f>
        <v>19646</v>
      </c>
      <c r="D150" s="12">
        <v>0</v>
      </c>
      <c r="E150" s="12">
        <v>0</v>
      </c>
      <c r="F150" s="11">
        <f t="shared" si="7"/>
        <v>90499.62</v>
      </c>
      <c r="J150" s="9">
        <f t="shared" si="5"/>
        <v>0</v>
      </c>
    </row>
    <row r="151" spans="1:10" ht="12.75">
      <c r="A151" s="9">
        <f>BIL!H177</f>
        <v>150</v>
      </c>
      <c r="B151" s="12">
        <f>BIL!I177</f>
        <v>3321</v>
      </c>
      <c r="C151" s="12">
        <f>BIL!J177</f>
        <v>3321</v>
      </c>
      <c r="D151" s="12">
        <v>0</v>
      </c>
      <c r="E151" s="12">
        <v>0</v>
      </c>
      <c r="F151" s="11">
        <f t="shared" si="7"/>
        <v>14944.5</v>
      </c>
      <c r="J151" s="9">
        <f t="shared" si="5"/>
        <v>0</v>
      </c>
    </row>
    <row r="152" spans="1:10" ht="12.75">
      <c r="A152" s="9">
        <f>BIL!H178</f>
        <v>151</v>
      </c>
      <c r="B152" s="12">
        <f>BIL!I178</f>
        <v>0</v>
      </c>
      <c r="C152" s="12">
        <f>BIL!J178</f>
        <v>0</v>
      </c>
      <c r="D152" s="12">
        <v>0</v>
      </c>
      <c r="E152" s="12">
        <v>0</v>
      </c>
      <c r="F152" s="11">
        <f t="shared" si="7"/>
        <v>0</v>
      </c>
      <c r="J152" s="9">
        <f t="shared" si="5"/>
        <v>0</v>
      </c>
    </row>
    <row r="153" spans="1:10" ht="12.75">
      <c r="A153" s="9">
        <f>BIL!H179</f>
        <v>152</v>
      </c>
      <c r="B153" s="12">
        <f>BIL!I179</f>
        <v>1880</v>
      </c>
      <c r="C153" s="12">
        <f>BIL!J179</f>
        <v>2364</v>
      </c>
      <c r="D153" s="12">
        <v>0</v>
      </c>
      <c r="E153" s="12">
        <v>0</v>
      </c>
      <c r="F153" s="11">
        <f t="shared" si="7"/>
        <v>10044.16</v>
      </c>
      <c r="J153" s="9">
        <f t="shared" si="5"/>
        <v>0</v>
      </c>
    </row>
    <row r="154" spans="1:10" ht="12.75">
      <c r="A154" s="9">
        <f>BIL!H180</f>
        <v>153</v>
      </c>
      <c r="B154" s="12">
        <f>BIL!I180</f>
        <v>959</v>
      </c>
      <c r="C154" s="12">
        <f>BIL!J180</f>
        <v>1399</v>
      </c>
      <c r="D154" s="12">
        <v>0</v>
      </c>
      <c r="E154" s="12">
        <v>0</v>
      </c>
      <c r="F154" s="11">
        <f t="shared" si="7"/>
        <v>5748.210000000001</v>
      </c>
      <c r="J154" s="9">
        <f t="shared" si="5"/>
        <v>0</v>
      </c>
    </row>
    <row r="155" spans="1:10" ht="12.75">
      <c r="A155" s="9">
        <f>BIL!H181</f>
        <v>154</v>
      </c>
      <c r="B155" s="12">
        <f>BIL!I181</f>
        <v>2058</v>
      </c>
      <c r="C155" s="12">
        <f>BIL!J181</f>
        <v>2436</v>
      </c>
      <c r="D155" s="12">
        <v>0</v>
      </c>
      <c r="E155" s="12">
        <v>0</v>
      </c>
      <c r="F155" s="11">
        <f t="shared" si="7"/>
        <v>10672.2</v>
      </c>
      <c r="J155" s="9">
        <f t="shared" si="5"/>
        <v>0</v>
      </c>
    </row>
    <row r="156" spans="1:10" ht="12.75">
      <c r="A156" s="9">
        <f>BIL!H182</f>
        <v>155</v>
      </c>
      <c r="B156" s="12">
        <f>BIL!I182</f>
        <v>0</v>
      </c>
      <c r="C156" s="12">
        <f>BIL!J182</f>
        <v>0</v>
      </c>
      <c r="D156" s="12">
        <v>0</v>
      </c>
      <c r="E156" s="12">
        <v>0</v>
      </c>
      <c r="F156" s="11">
        <f t="shared" si="7"/>
        <v>0</v>
      </c>
      <c r="J156" s="9">
        <f t="shared" si="5"/>
        <v>0</v>
      </c>
    </row>
    <row r="157" spans="1:10" ht="12.75">
      <c r="A157" s="9">
        <f>BIL!H183</f>
        <v>156</v>
      </c>
      <c r="B157" s="12">
        <f>BIL!I183</f>
        <v>175240</v>
      </c>
      <c r="C157" s="12">
        <f>BIL!J183</f>
        <v>40312</v>
      </c>
      <c r="D157" s="12">
        <v>0</v>
      </c>
      <c r="E157" s="12">
        <v>0</v>
      </c>
      <c r="F157" s="11">
        <f t="shared" si="7"/>
        <v>399147.84</v>
      </c>
      <c r="J157" s="9">
        <f t="shared" si="5"/>
        <v>0</v>
      </c>
    </row>
    <row r="158" spans="1:10" ht="12.75">
      <c r="A158" s="9">
        <f>BIL!H184</f>
        <v>157</v>
      </c>
      <c r="B158" s="12">
        <f>BIL!I184</f>
        <v>1958</v>
      </c>
      <c r="C158" s="12">
        <f>BIL!J184</f>
        <v>0</v>
      </c>
      <c r="D158" s="12">
        <v>0</v>
      </c>
      <c r="E158" s="12">
        <v>0</v>
      </c>
      <c r="F158" s="11">
        <f t="shared" si="7"/>
        <v>3074.06</v>
      </c>
      <c r="J158" s="9">
        <f t="shared" si="5"/>
        <v>0</v>
      </c>
    </row>
    <row r="159" spans="1:10" ht="12.75">
      <c r="A159" s="9">
        <f>BIL!H185</f>
        <v>158</v>
      </c>
      <c r="B159" s="12">
        <f>BIL!I185</f>
        <v>0</v>
      </c>
      <c r="C159" s="12">
        <f>BIL!J185</f>
        <v>0</v>
      </c>
      <c r="D159" s="12">
        <v>0</v>
      </c>
      <c r="E159" s="12">
        <v>0</v>
      </c>
      <c r="F159" s="11">
        <f t="shared" si="7"/>
        <v>0</v>
      </c>
      <c r="J159" s="9">
        <f t="shared" si="5"/>
        <v>0</v>
      </c>
    </row>
    <row r="160" spans="1:10" ht="12.75">
      <c r="A160" s="9">
        <f>BIL!H186</f>
        <v>159</v>
      </c>
      <c r="B160" s="12">
        <f>BIL!I186</f>
        <v>0</v>
      </c>
      <c r="C160" s="12">
        <f>BIL!J186</f>
        <v>0</v>
      </c>
      <c r="D160" s="12">
        <v>0</v>
      </c>
      <c r="E160" s="12">
        <v>0</v>
      </c>
      <c r="F160" s="11">
        <f t="shared" si="7"/>
        <v>0</v>
      </c>
      <c r="J160" s="9">
        <f t="shared" si="5"/>
        <v>0</v>
      </c>
    </row>
    <row r="161" spans="1:10" ht="12.75">
      <c r="A161" s="9">
        <f>BIL!H187</f>
        <v>160</v>
      </c>
      <c r="B161" s="12">
        <f>BIL!I187</f>
        <v>0</v>
      </c>
      <c r="C161" s="12">
        <f>BIL!J187</f>
        <v>0</v>
      </c>
      <c r="D161" s="12">
        <v>0</v>
      </c>
      <c r="E161" s="12">
        <v>0</v>
      </c>
      <c r="F161" s="11">
        <f t="shared" si="7"/>
        <v>0</v>
      </c>
      <c r="J161" s="9">
        <f t="shared" si="5"/>
        <v>0</v>
      </c>
    </row>
    <row r="162" spans="1:10" ht="12.75">
      <c r="A162" s="9">
        <f>BIL!H188</f>
        <v>161</v>
      </c>
      <c r="B162" s="12">
        <f>BIL!I188</f>
        <v>111991</v>
      </c>
      <c r="C162" s="12">
        <f>BIL!J188</f>
        <v>40312</v>
      </c>
      <c r="D162" s="12">
        <v>0</v>
      </c>
      <c r="E162" s="12">
        <v>0</v>
      </c>
      <c r="F162" s="11">
        <f t="shared" si="7"/>
        <v>310110.15</v>
      </c>
      <c r="J162" s="9">
        <f t="shared" si="5"/>
        <v>0</v>
      </c>
    </row>
    <row r="163" spans="1:10" ht="12.75">
      <c r="A163" s="9">
        <f>BIL!H189</f>
        <v>162</v>
      </c>
      <c r="B163" s="12">
        <f>BIL!I189</f>
        <v>60311</v>
      </c>
      <c r="C163" s="12">
        <f>BIL!J189</f>
        <v>0</v>
      </c>
      <c r="D163" s="12">
        <v>0</v>
      </c>
      <c r="E163" s="12">
        <v>0</v>
      </c>
      <c r="F163" s="11">
        <f t="shared" si="7"/>
        <v>97703.82</v>
      </c>
      <c r="J163" s="9">
        <f t="shared" si="5"/>
        <v>0</v>
      </c>
    </row>
    <row r="164" spans="1:10" ht="12.75">
      <c r="A164" s="9">
        <f>BIL!H190</f>
        <v>163</v>
      </c>
      <c r="B164" s="12">
        <f>BIL!I190</f>
        <v>980</v>
      </c>
      <c r="C164" s="12">
        <f>BIL!J190</f>
        <v>0</v>
      </c>
      <c r="D164" s="12">
        <v>0</v>
      </c>
      <c r="E164" s="12">
        <v>0</v>
      </c>
      <c r="F164" s="11">
        <f t="shared" si="7"/>
        <v>1597.3999999999999</v>
      </c>
      <c r="J164" s="9">
        <f t="shared" si="5"/>
        <v>0</v>
      </c>
    </row>
    <row r="165" spans="1:10" ht="12.75">
      <c r="A165" s="9">
        <f>BIL!H191</f>
        <v>164</v>
      </c>
      <c r="B165" s="12">
        <f>BIL!I191</f>
        <v>0</v>
      </c>
      <c r="C165" s="12">
        <f>BIL!J191</f>
        <v>0</v>
      </c>
      <c r="D165" s="12">
        <v>0</v>
      </c>
      <c r="E165" s="12">
        <v>0</v>
      </c>
      <c r="F165" s="11">
        <f t="shared" si="7"/>
        <v>0</v>
      </c>
      <c r="J165" s="9">
        <f t="shared" si="5"/>
        <v>0</v>
      </c>
    </row>
    <row r="166" spans="1:10" ht="12.75">
      <c r="A166" s="9">
        <f>BIL!H192</f>
        <v>165</v>
      </c>
      <c r="B166" s="12">
        <f>BIL!I192</f>
        <v>0</v>
      </c>
      <c r="C166" s="12">
        <f>BIL!J192</f>
        <v>0</v>
      </c>
      <c r="D166" s="12">
        <v>0</v>
      </c>
      <c r="E166" s="12">
        <v>0</v>
      </c>
      <c r="F166" s="11">
        <f t="shared" si="7"/>
        <v>0</v>
      </c>
      <c r="J166" s="9">
        <f t="shared" si="5"/>
        <v>0</v>
      </c>
    </row>
    <row r="167" spans="1:10" ht="12.75">
      <c r="A167" s="9">
        <f>BIL!H193</f>
        <v>166</v>
      </c>
      <c r="B167" s="12">
        <f>BIL!I193</f>
        <v>0</v>
      </c>
      <c r="C167" s="12">
        <f>BIL!J193</f>
        <v>0</v>
      </c>
      <c r="D167" s="12">
        <v>0</v>
      </c>
      <c r="E167" s="12">
        <v>0</v>
      </c>
      <c r="F167" s="11">
        <f t="shared" si="7"/>
        <v>0</v>
      </c>
      <c r="J167" s="9">
        <f t="shared" si="5"/>
        <v>0</v>
      </c>
    </row>
    <row r="168" spans="1:10" ht="12.75">
      <c r="A168" s="9">
        <f>BIL!H194</f>
        <v>167</v>
      </c>
      <c r="B168" s="12">
        <f>BIL!I194</f>
        <v>0</v>
      </c>
      <c r="C168" s="12">
        <f>BIL!J194</f>
        <v>0</v>
      </c>
      <c r="D168" s="12">
        <v>0</v>
      </c>
      <c r="E168" s="12">
        <v>0</v>
      </c>
      <c r="F168" s="11">
        <f t="shared" si="7"/>
        <v>0</v>
      </c>
      <c r="J168" s="9">
        <f t="shared" si="5"/>
        <v>0</v>
      </c>
    </row>
    <row r="169" spans="1:10" ht="12.75">
      <c r="A169" s="9">
        <f>BIL!H195</f>
        <v>168</v>
      </c>
      <c r="B169" s="12">
        <f>BIL!I195</f>
        <v>0</v>
      </c>
      <c r="C169" s="12">
        <f>BIL!J195</f>
        <v>0</v>
      </c>
      <c r="D169" s="12">
        <v>0</v>
      </c>
      <c r="E169" s="12">
        <v>0</v>
      </c>
      <c r="F169" s="11">
        <f t="shared" si="7"/>
        <v>0</v>
      </c>
      <c r="J169" s="9">
        <f t="shared" si="5"/>
        <v>0</v>
      </c>
    </row>
    <row r="170" spans="1:10" ht="12.75">
      <c r="A170" s="9">
        <f>BIL!H196</f>
        <v>169</v>
      </c>
      <c r="B170" s="12">
        <f>BIL!I196</f>
        <v>0</v>
      </c>
      <c r="C170" s="12">
        <f>BIL!J196</f>
        <v>0</v>
      </c>
      <c r="D170" s="12">
        <v>0</v>
      </c>
      <c r="E170" s="12">
        <v>0</v>
      </c>
      <c r="F170" s="11">
        <f t="shared" si="7"/>
        <v>0</v>
      </c>
      <c r="J170" s="9">
        <f t="shared" si="5"/>
        <v>0</v>
      </c>
    </row>
    <row r="171" spans="1:10" ht="12.75">
      <c r="A171" s="9">
        <f>BIL!H197</f>
        <v>170</v>
      </c>
      <c r="B171" s="12">
        <f>BIL!I197</f>
        <v>0</v>
      </c>
      <c r="C171" s="12">
        <f>BIL!J197</f>
        <v>324</v>
      </c>
      <c r="D171" s="12">
        <v>0</v>
      </c>
      <c r="E171" s="12">
        <v>0</v>
      </c>
      <c r="F171" s="11">
        <f t="shared" si="7"/>
        <v>1101.6</v>
      </c>
      <c r="J171" s="9">
        <f t="shared" si="5"/>
        <v>0</v>
      </c>
    </row>
    <row r="172" spans="1:10" ht="12.75">
      <c r="A172" s="9">
        <f>BIL!H198</f>
        <v>171</v>
      </c>
      <c r="B172" s="12">
        <f>BIL!I198</f>
        <v>0</v>
      </c>
      <c r="C172" s="12">
        <f>BIL!J198</f>
        <v>324</v>
      </c>
      <c r="D172" s="12">
        <v>0</v>
      </c>
      <c r="E172" s="12">
        <v>0</v>
      </c>
      <c r="F172" s="11">
        <f t="shared" si="7"/>
        <v>1108.08</v>
      </c>
      <c r="J172" s="9">
        <f t="shared" si="5"/>
        <v>0</v>
      </c>
    </row>
    <row r="173" spans="1:10" ht="12.75">
      <c r="A173" s="9">
        <f>BIL!H199</f>
        <v>172</v>
      </c>
      <c r="B173" s="12">
        <f>BIL!I199</f>
        <v>0</v>
      </c>
      <c r="C173" s="12">
        <f>BIL!J199</f>
        <v>0</v>
      </c>
      <c r="D173" s="12">
        <v>0</v>
      </c>
      <c r="E173" s="12">
        <v>0</v>
      </c>
      <c r="F173" s="11">
        <f t="shared" si="7"/>
        <v>0</v>
      </c>
      <c r="J173" s="9">
        <f t="shared" si="5"/>
        <v>0</v>
      </c>
    </row>
    <row r="174" spans="1:10" ht="12.75">
      <c r="A174" s="9">
        <f>BIL!H200</f>
        <v>173</v>
      </c>
      <c r="B174" s="12">
        <f>BIL!I200</f>
        <v>0</v>
      </c>
      <c r="C174" s="12">
        <f>BIL!J200</f>
        <v>0</v>
      </c>
      <c r="D174" s="12">
        <v>0</v>
      </c>
      <c r="E174" s="12">
        <v>0</v>
      </c>
      <c r="F174" s="11">
        <f t="shared" si="7"/>
        <v>0</v>
      </c>
      <c r="J174" s="9">
        <f t="shared" si="5"/>
        <v>0</v>
      </c>
    </row>
    <row r="175" spans="1:10" ht="12.75">
      <c r="A175" s="9">
        <f>BIL!H201</f>
        <v>174</v>
      </c>
      <c r="B175" s="12">
        <f>BIL!I201</f>
        <v>0</v>
      </c>
      <c r="C175" s="12">
        <f>BIL!J201</f>
        <v>0</v>
      </c>
      <c r="D175" s="12">
        <v>0</v>
      </c>
      <c r="E175" s="12">
        <v>0</v>
      </c>
      <c r="F175" s="11">
        <f t="shared" si="7"/>
        <v>0</v>
      </c>
      <c r="J175" s="9">
        <f t="shared" si="5"/>
        <v>0</v>
      </c>
    </row>
    <row r="176" spans="1:10" ht="12.75">
      <c r="A176" s="9">
        <f>BIL!H202</f>
        <v>175</v>
      </c>
      <c r="B176" s="12">
        <f>BIL!I202</f>
        <v>0</v>
      </c>
      <c r="C176" s="12">
        <f>BIL!J202</f>
        <v>0</v>
      </c>
      <c r="D176" s="12">
        <v>0</v>
      </c>
      <c r="E176" s="12">
        <v>0</v>
      </c>
      <c r="F176" s="11">
        <f t="shared" si="7"/>
        <v>0</v>
      </c>
      <c r="J176" s="9">
        <f t="shared" si="5"/>
        <v>0</v>
      </c>
    </row>
    <row r="177" spans="1:10" ht="12.75">
      <c r="A177" s="9">
        <f>BIL!H203</f>
        <v>176</v>
      </c>
      <c r="B177" s="12">
        <f>BIL!I203</f>
        <v>0</v>
      </c>
      <c r="C177" s="12">
        <f>BIL!J203</f>
        <v>0</v>
      </c>
      <c r="D177" s="12">
        <v>0</v>
      </c>
      <c r="E177" s="12">
        <v>0</v>
      </c>
      <c r="F177" s="11">
        <f t="shared" si="7"/>
        <v>0</v>
      </c>
      <c r="J177" s="9">
        <f t="shared" si="5"/>
        <v>0</v>
      </c>
    </row>
    <row r="178" spans="1:10" ht="12.75">
      <c r="A178" s="9">
        <f>BIL!H204</f>
        <v>177</v>
      </c>
      <c r="B178" s="12">
        <f>BIL!I204</f>
        <v>0</v>
      </c>
      <c r="C178" s="12">
        <f>BIL!J204</f>
        <v>0</v>
      </c>
      <c r="D178" s="12">
        <v>0</v>
      </c>
      <c r="E178" s="12">
        <v>0</v>
      </c>
      <c r="F178" s="11">
        <f t="shared" si="7"/>
        <v>0</v>
      </c>
      <c r="J178" s="9">
        <f t="shared" si="5"/>
        <v>0</v>
      </c>
    </row>
    <row r="179" spans="1:10" ht="12.75">
      <c r="A179" s="9">
        <f>BIL!H205</f>
        <v>178</v>
      </c>
      <c r="B179" s="12">
        <f>BIL!I205</f>
        <v>0</v>
      </c>
      <c r="C179" s="12">
        <f>BIL!J205</f>
        <v>0</v>
      </c>
      <c r="D179" s="12">
        <v>0</v>
      </c>
      <c r="E179" s="12">
        <v>0</v>
      </c>
      <c r="F179" s="11">
        <f t="shared" si="7"/>
        <v>0</v>
      </c>
      <c r="J179" s="9">
        <f t="shared" si="5"/>
        <v>0</v>
      </c>
    </row>
    <row r="180" spans="1:10" ht="12.75">
      <c r="A180" s="9">
        <f>BIL!H206</f>
        <v>179</v>
      </c>
      <c r="B180" s="12">
        <f>BIL!I206</f>
        <v>0</v>
      </c>
      <c r="C180" s="12">
        <f>BIL!J206</f>
        <v>0</v>
      </c>
      <c r="D180" s="12">
        <v>0</v>
      </c>
      <c r="E180" s="12">
        <v>0</v>
      </c>
      <c r="F180" s="11">
        <f t="shared" si="7"/>
        <v>0</v>
      </c>
      <c r="J180" s="9">
        <f t="shared" si="5"/>
        <v>0</v>
      </c>
    </row>
    <row r="181" spans="1:10" ht="12.75">
      <c r="A181" s="9">
        <f>BIL!H207</f>
        <v>180</v>
      </c>
      <c r="B181" s="12">
        <f>BIL!I207</f>
        <v>0</v>
      </c>
      <c r="C181" s="12">
        <f>BIL!J207</f>
        <v>0</v>
      </c>
      <c r="D181" s="12">
        <v>0</v>
      </c>
      <c r="E181" s="12">
        <v>0</v>
      </c>
      <c r="F181" s="11">
        <f t="shared" si="7"/>
        <v>0</v>
      </c>
      <c r="J181" s="9">
        <f t="shared" si="5"/>
        <v>0</v>
      </c>
    </row>
    <row r="182" spans="1:10" ht="12.75">
      <c r="A182" s="9">
        <f>BIL!H208</f>
        <v>181</v>
      </c>
      <c r="B182" s="12">
        <f>BIL!I208</f>
        <v>0</v>
      </c>
      <c r="C182" s="12">
        <f>BIL!J208</f>
        <v>0</v>
      </c>
      <c r="D182" s="12">
        <v>0</v>
      </c>
      <c r="E182" s="12">
        <v>0</v>
      </c>
      <c r="F182" s="11">
        <f t="shared" si="7"/>
        <v>0</v>
      </c>
      <c r="J182" s="9">
        <f t="shared" si="5"/>
        <v>0</v>
      </c>
    </row>
    <row r="183" spans="1:10" ht="12.75">
      <c r="A183" s="9">
        <f>BIL!H209</f>
        <v>182</v>
      </c>
      <c r="B183" s="12">
        <f>BIL!I209</f>
        <v>7350</v>
      </c>
      <c r="C183" s="12">
        <f>BIL!J209</f>
        <v>2320</v>
      </c>
      <c r="D183" s="12">
        <v>0</v>
      </c>
      <c r="E183" s="12">
        <v>0</v>
      </c>
      <c r="F183" s="11">
        <f t="shared" si="7"/>
        <v>21821.800000000003</v>
      </c>
      <c r="J183" s="9">
        <f t="shared" si="5"/>
        <v>0</v>
      </c>
    </row>
    <row r="184" spans="1:10" ht="12.75">
      <c r="A184" s="9">
        <f>BIL!H210</f>
        <v>183</v>
      </c>
      <c r="B184" s="12">
        <f>BIL!I210</f>
        <v>7350</v>
      </c>
      <c r="C184" s="12">
        <f>BIL!J210</f>
        <v>2320</v>
      </c>
      <c r="D184" s="12">
        <v>0</v>
      </c>
      <c r="E184" s="12">
        <v>0</v>
      </c>
      <c r="F184" s="11">
        <f t="shared" si="7"/>
        <v>21941.7</v>
      </c>
      <c r="J184" s="9">
        <f t="shared" si="5"/>
        <v>0</v>
      </c>
    </row>
    <row r="185" spans="1:10" ht="12.75">
      <c r="A185" s="9">
        <f>BIL!H211</f>
        <v>184</v>
      </c>
      <c r="B185" s="12">
        <f>BIL!I211</f>
        <v>7350</v>
      </c>
      <c r="C185" s="12">
        <f>BIL!J211</f>
        <v>2320</v>
      </c>
      <c r="D185" s="12">
        <v>0</v>
      </c>
      <c r="E185" s="12">
        <v>0</v>
      </c>
      <c r="F185" s="11">
        <f t="shared" si="7"/>
        <v>22061.6</v>
      </c>
      <c r="J185" s="9">
        <f t="shared" si="5"/>
        <v>0</v>
      </c>
    </row>
    <row r="186" spans="1:10" ht="12.75">
      <c r="A186" s="9">
        <f>BIL!H212</f>
        <v>185</v>
      </c>
      <c r="B186" s="12">
        <f>BIL!I212</f>
        <v>0</v>
      </c>
      <c r="C186" s="12">
        <f>BIL!J212</f>
        <v>0</v>
      </c>
      <c r="D186" s="12">
        <v>0</v>
      </c>
      <c r="E186" s="12">
        <v>0</v>
      </c>
      <c r="F186" s="11">
        <f t="shared" si="7"/>
        <v>0</v>
      </c>
      <c r="J186" s="9">
        <f t="shared" si="5"/>
        <v>0</v>
      </c>
    </row>
    <row r="187" spans="1:10" ht="12.75">
      <c r="A187" s="9">
        <f>BIL!H213</f>
        <v>186</v>
      </c>
      <c r="B187" s="12">
        <f>BIL!I213</f>
        <v>0</v>
      </c>
      <c r="C187" s="12">
        <f>BIL!J213</f>
        <v>0</v>
      </c>
      <c r="D187" s="12">
        <v>0</v>
      </c>
      <c r="E187" s="12">
        <v>0</v>
      </c>
      <c r="F187" s="11">
        <f t="shared" si="7"/>
        <v>0</v>
      </c>
      <c r="J187" s="9">
        <f t="shared" si="5"/>
        <v>0</v>
      </c>
    </row>
    <row r="188" spans="1:10" ht="12.75">
      <c r="A188" s="9">
        <f>BIL!H214</f>
        <v>187</v>
      </c>
      <c r="B188" s="12">
        <f>BIL!I214</f>
        <v>0</v>
      </c>
      <c r="C188" s="12">
        <f>BIL!J214</f>
        <v>0</v>
      </c>
      <c r="D188" s="12">
        <v>0</v>
      </c>
      <c r="E188" s="12">
        <v>0</v>
      </c>
      <c r="F188" s="11">
        <f t="shared" si="7"/>
        <v>0</v>
      </c>
      <c r="J188" s="9">
        <f t="shared" si="5"/>
        <v>0</v>
      </c>
    </row>
    <row r="189" spans="1:10" ht="12.75">
      <c r="A189" s="9">
        <f>BIL!H215</f>
        <v>188</v>
      </c>
      <c r="B189" s="12">
        <f>BIL!I215</f>
        <v>0</v>
      </c>
      <c r="C189" s="12">
        <f>BIL!J215</f>
        <v>0</v>
      </c>
      <c r="D189" s="12">
        <v>0</v>
      </c>
      <c r="E189" s="12">
        <v>0</v>
      </c>
      <c r="F189" s="11">
        <f t="shared" si="7"/>
        <v>0</v>
      </c>
      <c r="J189" s="9">
        <f t="shared" si="5"/>
        <v>0</v>
      </c>
    </row>
    <row r="190" spans="1:10" ht="12.75">
      <c r="A190" s="9">
        <f>BIL!H216</f>
        <v>189</v>
      </c>
      <c r="B190" s="12">
        <f>BIL!I216</f>
        <v>0</v>
      </c>
      <c r="C190" s="12">
        <f>BIL!J216</f>
        <v>0</v>
      </c>
      <c r="D190" s="12">
        <v>0</v>
      </c>
      <c r="E190" s="12">
        <v>0</v>
      </c>
      <c r="F190" s="11">
        <f t="shared" si="7"/>
        <v>0</v>
      </c>
      <c r="J190" s="9">
        <f t="shared" si="5"/>
        <v>0</v>
      </c>
    </row>
    <row r="191" spans="1:10" ht="12.75">
      <c r="A191" s="9">
        <f>BIL!H217</f>
        <v>190</v>
      </c>
      <c r="B191" s="12">
        <f>BIL!I217</f>
        <v>106</v>
      </c>
      <c r="C191" s="12">
        <f>BIL!J217</f>
        <v>106</v>
      </c>
      <c r="D191" s="12">
        <v>0</v>
      </c>
      <c r="E191" s="12">
        <v>0</v>
      </c>
      <c r="F191" s="11">
        <f t="shared" si="7"/>
        <v>604.1999999999999</v>
      </c>
      <c r="J191" s="9">
        <f t="shared" si="5"/>
        <v>0</v>
      </c>
    </row>
    <row r="192" spans="1:10" ht="12.75">
      <c r="A192" s="9">
        <f>BIL!H218</f>
        <v>191</v>
      </c>
      <c r="B192" s="12">
        <f>BIL!I218</f>
        <v>106</v>
      </c>
      <c r="C192" s="12">
        <f>BIL!J218</f>
        <v>106</v>
      </c>
      <c r="D192" s="12">
        <v>0</v>
      </c>
      <c r="E192" s="12">
        <v>0</v>
      </c>
      <c r="F192" s="11">
        <f t="shared" si="7"/>
        <v>607.3799999999999</v>
      </c>
      <c r="J192" s="9">
        <f t="shared" si="5"/>
        <v>0</v>
      </c>
    </row>
    <row r="193" spans="1:10" ht="12.75">
      <c r="A193" s="9">
        <f>BIL!H219</f>
        <v>192</v>
      </c>
      <c r="B193" s="12">
        <f>BIL!I219</f>
        <v>0</v>
      </c>
      <c r="C193" s="12">
        <f>BIL!J219</f>
        <v>0</v>
      </c>
      <c r="D193" s="12">
        <v>0</v>
      </c>
      <c r="E193" s="12">
        <v>0</v>
      </c>
      <c r="F193" s="11">
        <f t="shared" si="7"/>
        <v>0</v>
      </c>
      <c r="J193" s="9">
        <f t="shared" si="5"/>
        <v>0</v>
      </c>
    </row>
    <row r="194" spans="1:10" ht="12.75">
      <c r="A194" s="9">
        <f>BIL!H220</f>
        <v>193</v>
      </c>
      <c r="B194" s="12">
        <f>BIL!I220</f>
        <v>0</v>
      </c>
      <c r="C194" s="12">
        <f>BIL!J220</f>
        <v>0</v>
      </c>
      <c r="D194" s="12">
        <v>0</v>
      </c>
      <c r="E194" s="12">
        <v>0</v>
      </c>
      <c r="F194" s="11">
        <f t="shared" si="7"/>
        <v>0</v>
      </c>
      <c r="J194" s="9">
        <f aca="true" t="shared" si="8" ref="J194:J255">ABS(B194-ROUND(B194,0))+ABS(C194-ROUND(C194,0))</f>
        <v>0</v>
      </c>
    </row>
    <row r="195" spans="1:10" ht="12.75">
      <c r="A195" s="9">
        <f>BIL!H221</f>
        <v>194</v>
      </c>
      <c r="B195" s="12">
        <f>BIL!I221</f>
        <v>0</v>
      </c>
      <c r="C195" s="12">
        <f>BIL!J221</f>
        <v>0</v>
      </c>
      <c r="D195" s="12">
        <v>0</v>
      </c>
      <c r="E195" s="12">
        <v>0</v>
      </c>
      <c r="F195" s="11">
        <f t="shared" si="7"/>
        <v>0</v>
      </c>
      <c r="J195" s="9">
        <f t="shared" si="8"/>
        <v>0</v>
      </c>
    </row>
    <row r="196" spans="1:10" ht="12.75">
      <c r="A196" s="9">
        <f>BIL!H222</f>
        <v>195</v>
      </c>
      <c r="B196" s="12">
        <f>BIL!I222</f>
        <v>180990</v>
      </c>
      <c r="C196" s="12">
        <f>BIL!J222</f>
        <v>315386</v>
      </c>
      <c r="D196" s="12">
        <v>0</v>
      </c>
      <c r="E196" s="12">
        <v>0</v>
      </c>
      <c r="F196" s="11">
        <f t="shared" si="7"/>
        <v>1582935.9</v>
      </c>
      <c r="J196" s="9">
        <f t="shared" si="8"/>
        <v>0</v>
      </c>
    </row>
    <row r="197" spans="1:10" ht="12.75">
      <c r="A197" s="9">
        <f>BIL!H223</f>
        <v>196</v>
      </c>
      <c r="B197" s="12">
        <f>BIL!I223</f>
        <v>0</v>
      </c>
      <c r="C197" s="12">
        <f>BIL!J223</f>
        <v>0</v>
      </c>
      <c r="D197" s="12">
        <v>0</v>
      </c>
      <c r="E197" s="12">
        <v>0</v>
      </c>
      <c r="F197" s="11">
        <f t="shared" si="7"/>
        <v>0</v>
      </c>
      <c r="J197" s="9">
        <f t="shared" si="8"/>
        <v>0</v>
      </c>
    </row>
    <row r="198" spans="1:10" ht="12.75">
      <c r="A198" s="9">
        <f>BIL!H224</f>
        <v>197</v>
      </c>
      <c r="B198" s="12">
        <f>BIL!I224</f>
        <v>0</v>
      </c>
      <c r="C198" s="12">
        <f>BIL!J224</f>
        <v>0</v>
      </c>
      <c r="D198" s="12">
        <v>0</v>
      </c>
      <c r="E198" s="12">
        <v>0</v>
      </c>
      <c r="F198" s="11">
        <f t="shared" si="7"/>
        <v>0</v>
      </c>
      <c r="J198" s="9">
        <f t="shared" si="8"/>
        <v>0</v>
      </c>
    </row>
    <row r="199" spans="1:10" ht="12.75">
      <c r="A199" s="9">
        <f>BIL!H225</f>
        <v>198</v>
      </c>
      <c r="B199" s="12">
        <f>BIL!I225</f>
        <v>0</v>
      </c>
      <c r="C199" s="12">
        <f>BIL!J225</f>
        <v>0</v>
      </c>
      <c r="D199" s="12">
        <v>0</v>
      </c>
      <c r="E199" s="12">
        <v>0</v>
      </c>
      <c r="F199" s="11">
        <f t="shared" si="7"/>
        <v>0</v>
      </c>
      <c r="J199" s="9">
        <f t="shared" si="8"/>
        <v>0</v>
      </c>
    </row>
    <row r="200" spans="1:10" ht="12.75">
      <c r="A200" s="9">
        <f>BIL!H226</f>
        <v>199</v>
      </c>
      <c r="B200" s="12">
        <f>BIL!I226</f>
        <v>180990</v>
      </c>
      <c r="C200" s="12">
        <f>BIL!J226</f>
        <v>315386</v>
      </c>
      <c r="D200" s="12">
        <v>0</v>
      </c>
      <c r="E200" s="12">
        <v>0</v>
      </c>
      <c r="F200" s="11">
        <f t="shared" si="7"/>
        <v>1615406.38</v>
      </c>
      <c r="J200" s="9">
        <f t="shared" si="8"/>
        <v>0</v>
      </c>
    </row>
    <row r="201" spans="1:10" ht="12.75">
      <c r="A201" s="9">
        <f>BIL!H227</f>
        <v>200</v>
      </c>
      <c r="B201" s="12">
        <f>BIL!I227</f>
        <v>0</v>
      </c>
      <c r="C201" s="12">
        <f>BIL!J227</f>
        <v>0</v>
      </c>
      <c r="D201" s="12">
        <v>0</v>
      </c>
      <c r="E201" s="12">
        <v>0</v>
      </c>
      <c r="F201" s="11">
        <f t="shared" si="7"/>
        <v>0</v>
      </c>
      <c r="J201" s="9">
        <f t="shared" si="8"/>
        <v>0</v>
      </c>
    </row>
    <row r="202" spans="1:10" ht="12.75">
      <c r="A202" s="9">
        <f>BIL!H229</f>
        <v>201</v>
      </c>
      <c r="B202" s="12">
        <f>BIL!I229</f>
        <v>0</v>
      </c>
      <c r="C202" s="12">
        <f>BIL!J229</f>
        <v>0</v>
      </c>
      <c r="D202" s="12">
        <v>0</v>
      </c>
      <c r="E202" s="12">
        <v>0</v>
      </c>
      <c r="F202" s="11">
        <f>A202/100*B202+A202/50*C202</f>
        <v>0</v>
      </c>
      <c r="J202" s="9">
        <f t="shared" si="8"/>
        <v>0</v>
      </c>
    </row>
    <row r="203" spans="1:10" ht="12.75">
      <c r="A203" s="240">
        <f>BIL!H230</f>
        <v>202</v>
      </c>
      <c r="B203" s="241">
        <f>BIL!I230</f>
        <v>0</v>
      </c>
      <c r="C203" s="241">
        <f>BIL!J230</f>
        <v>0</v>
      </c>
      <c r="D203" s="241">
        <v>0</v>
      </c>
      <c r="E203" s="241">
        <v>0</v>
      </c>
      <c r="F203" s="242">
        <f>A203/100*B203+A203/50*C203</f>
        <v>0</v>
      </c>
      <c r="J203" s="9">
        <f t="shared" si="8"/>
        <v>0</v>
      </c>
    </row>
    <row r="204" spans="1:10" ht="12.75">
      <c r="A204" s="9">
        <f>202+PRRAS!H27</f>
        <v>203</v>
      </c>
      <c r="B204" s="12">
        <f>PRRAS!I27</f>
        <v>614327</v>
      </c>
      <c r="C204" s="12">
        <f>PRRAS!J27</f>
        <v>1092122</v>
      </c>
      <c r="D204" s="12">
        <v>0</v>
      </c>
      <c r="E204" s="12">
        <v>0</v>
      </c>
      <c r="F204" s="11">
        <f>A204/100*B204+A204/50*C204</f>
        <v>5681099.129999999</v>
      </c>
      <c r="J204" s="9">
        <f t="shared" si="8"/>
        <v>0</v>
      </c>
    </row>
    <row r="205" spans="1:10" ht="12.75">
      <c r="A205" s="9">
        <f>202+PRRAS!H28</f>
        <v>204</v>
      </c>
      <c r="B205" s="12">
        <f>PRRAS!I28</f>
        <v>0</v>
      </c>
      <c r="C205" s="12">
        <f>PRRAS!J28</f>
        <v>46350</v>
      </c>
      <c r="D205" s="12">
        <v>0</v>
      </c>
      <c r="E205" s="12">
        <v>0</v>
      </c>
      <c r="F205" s="11">
        <f>A205/100*B205+A205/50*C205</f>
        <v>189108</v>
      </c>
      <c r="J205" s="9">
        <f t="shared" si="8"/>
        <v>0</v>
      </c>
    </row>
    <row r="206" spans="1:10" ht="12.75">
      <c r="A206" s="9">
        <f>202+PRRAS!H29</f>
        <v>205</v>
      </c>
      <c r="B206" s="12">
        <f>PRRAS!I29</f>
        <v>0</v>
      </c>
      <c r="C206" s="12">
        <f>PRRAS!J29</f>
        <v>0</v>
      </c>
      <c r="D206" s="12">
        <v>0</v>
      </c>
      <c r="E206" s="12">
        <v>0</v>
      </c>
      <c r="F206" s="11">
        <f aca="true" t="shared" si="9" ref="F206:F268">A206/100*B206+A206/50*C206</f>
        <v>0</v>
      </c>
      <c r="J206" s="9">
        <f t="shared" si="8"/>
        <v>0</v>
      </c>
    </row>
    <row r="207" spans="1:10" ht="12.75">
      <c r="A207" s="9">
        <f>202+PRRAS!H30</f>
        <v>206</v>
      </c>
      <c r="B207" s="12">
        <f>PRRAS!I30</f>
        <v>0</v>
      </c>
      <c r="C207" s="12">
        <f>PRRAS!J30</f>
        <v>46350</v>
      </c>
      <c r="D207" s="12">
        <v>0</v>
      </c>
      <c r="E207" s="12">
        <v>0</v>
      </c>
      <c r="F207" s="11">
        <f t="shared" si="9"/>
        <v>190962</v>
      </c>
      <c r="J207" s="9">
        <f t="shared" si="8"/>
        <v>0</v>
      </c>
    </row>
    <row r="208" spans="1:10" ht="12.75">
      <c r="A208" s="9">
        <f>202+PRRAS!H31</f>
        <v>207</v>
      </c>
      <c r="B208" s="12">
        <f>PRRAS!I31</f>
        <v>0</v>
      </c>
      <c r="C208" s="12">
        <f>PRRAS!J31</f>
        <v>0</v>
      </c>
      <c r="D208" s="12">
        <v>0</v>
      </c>
      <c r="E208" s="12">
        <v>0</v>
      </c>
      <c r="F208" s="11">
        <f t="shared" si="9"/>
        <v>0</v>
      </c>
      <c r="J208" s="9">
        <f t="shared" si="8"/>
        <v>0</v>
      </c>
    </row>
    <row r="209" spans="1:10" ht="12.75">
      <c r="A209" s="9">
        <f>202+PRRAS!H32</f>
        <v>208</v>
      </c>
      <c r="B209" s="12">
        <f>PRRAS!I32</f>
        <v>0</v>
      </c>
      <c r="C209" s="12">
        <f>PRRAS!J32</f>
        <v>0</v>
      </c>
      <c r="D209" s="12">
        <v>0</v>
      </c>
      <c r="E209" s="12">
        <v>0</v>
      </c>
      <c r="F209" s="11">
        <f t="shared" si="9"/>
        <v>0</v>
      </c>
      <c r="J209" s="9">
        <f t="shared" si="8"/>
        <v>0</v>
      </c>
    </row>
    <row r="210" spans="1:10" ht="12.75">
      <c r="A210" s="9">
        <f>202+PRRAS!H33</f>
        <v>209</v>
      </c>
      <c r="B210" s="12">
        <f>PRRAS!I33</f>
        <v>0</v>
      </c>
      <c r="C210" s="12">
        <f>PRRAS!J33</f>
        <v>0</v>
      </c>
      <c r="D210" s="12">
        <v>0</v>
      </c>
      <c r="E210" s="12">
        <v>0</v>
      </c>
      <c r="F210" s="11">
        <f t="shared" si="9"/>
        <v>0</v>
      </c>
      <c r="J210" s="9">
        <f t="shared" si="8"/>
        <v>0</v>
      </c>
    </row>
    <row r="211" spans="1:10" ht="12.75">
      <c r="A211" s="9">
        <f>202+PRRAS!H34</f>
        <v>210</v>
      </c>
      <c r="B211" s="12">
        <f>PRRAS!I34</f>
        <v>0</v>
      </c>
      <c r="C211" s="12">
        <f>PRRAS!J34</f>
        <v>0</v>
      </c>
      <c r="D211" s="12">
        <v>0</v>
      </c>
      <c r="E211" s="12">
        <v>0</v>
      </c>
      <c r="F211" s="11">
        <f t="shared" si="9"/>
        <v>0</v>
      </c>
      <c r="J211" s="9">
        <f t="shared" si="8"/>
        <v>0</v>
      </c>
    </row>
    <row r="212" spans="1:10" ht="12.75">
      <c r="A212" s="9">
        <f>202+PRRAS!H35</f>
        <v>211</v>
      </c>
      <c r="B212" s="12">
        <f>PRRAS!I35</f>
        <v>0</v>
      </c>
      <c r="C212" s="12">
        <f>PRRAS!J35</f>
        <v>0</v>
      </c>
      <c r="D212" s="12">
        <v>0</v>
      </c>
      <c r="E212" s="12">
        <v>0</v>
      </c>
      <c r="F212" s="11">
        <f t="shared" si="9"/>
        <v>0</v>
      </c>
      <c r="J212" s="9">
        <f t="shared" si="8"/>
        <v>0</v>
      </c>
    </row>
    <row r="213" spans="1:10" ht="12.75">
      <c r="A213" s="9">
        <f>202+PRRAS!H36</f>
        <v>212</v>
      </c>
      <c r="B213" s="12">
        <f>PRRAS!I36</f>
        <v>0</v>
      </c>
      <c r="C213" s="12">
        <f>PRRAS!J36</f>
        <v>0</v>
      </c>
      <c r="D213" s="12">
        <v>0</v>
      </c>
      <c r="E213" s="12">
        <v>0</v>
      </c>
      <c r="F213" s="11">
        <f t="shared" si="9"/>
        <v>0</v>
      </c>
      <c r="J213" s="9">
        <f t="shared" si="8"/>
        <v>0</v>
      </c>
    </row>
    <row r="214" spans="1:10" ht="12.75">
      <c r="A214" s="9">
        <f>202+PRRAS!H37</f>
        <v>213</v>
      </c>
      <c r="B214" s="12">
        <f>PRRAS!I37</f>
        <v>32999</v>
      </c>
      <c r="C214" s="12">
        <f>PRRAS!J37</f>
        <v>20216</v>
      </c>
      <c r="D214" s="12">
        <v>0</v>
      </c>
      <c r="E214" s="12">
        <v>0</v>
      </c>
      <c r="F214" s="11">
        <f t="shared" si="9"/>
        <v>156408.02999999997</v>
      </c>
      <c r="J214" s="9">
        <f t="shared" si="8"/>
        <v>0</v>
      </c>
    </row>
    <row r="215" spans="1:10" ht="12.75">
      <c r="A215" s="9">
        <f>202+PRRAS!H38</f>
        <v>214</v>
      </c>
      <c r="B215" s="12">
        <f>PRRAS!I38</f>
        <v>6800</v>
      </c>
      <c r="C215" s="12">
        <f>PRRAS!J38</f>
        <v>744</v>
      </c>
      <c r="D215" s="12">
        <v>0</v>
      </c>
      <c r="E215" s="12">
        <v>0</v>
      </c>
      <c r="F215" s="11">
        <f t="shared" si="9"/>
        <v>17736.32</v>
      </c>
      <c r="J215" s="9">
        <f t="shared" si="8"/>
        <v>0</v>
      </c>
    </row>
    <row r="216" spans="1:10" ht="12.75">
      <c r="A216" s="9">
        <f>202+PRRAS!H39</f>
        <v>215</v>
      </c>
      <c r="B216" s="12">
        <f>PRRAS!I39</f>
        <v>0</v>
      </c>
      <c r="C216" s="12">
        <f>PRRAS!J39</f>
        <v>0</v>
      </c>
      <c r="D216" s="12">
        <v>0</v>
      </c>
      <c r="E216" s="12">
        <v>0</v>
      </c>
      <c r="F216" s="11">
        <f t="shared" si="9"/>
        <v>0</v>
      </c>
      <c r="J216" s="9">
        <f t="shared" si="8"/>
        <v>0</v>
      </c>
    </row>
    <row r="217" spans="1:10" ht="12.75">
      <c r="A217" s="9">
        <f>202+PRRAS!H40</f>
        <v>216</v>
      </c>
      <c r="B217" s="12">
        <f>PRRAS!I40</f>
        <v>0</v>
      </c>
      <c r="C217" s="12">
        <f>PRRAS!J40</f>
        <v>0</v>
      </c>
      <c r="D217" s="12">
        <v>0</v>
      </c>
      <c r="E217" s="12">
        <v>0</v>
      </c>
      <c r="F217" s="11">
        <f t="shared" si="9"/>
        <v>0</v>
      </c>
      <c r="J217" s="9">
        <f t="shared" si="8"/>
        <v>0</v>
      </c>
    </row>
    <row r="218" spans="1:10" ht="12.75">
      <c r="A218" s="9">
        <f>202+PRRAS!H41</f>
        <v>217</v>
      </c>
      <c r="B218" s="12">
        <f>PRRAS!I41</f>
        <v>110</v>
      </c>
      <c r="C218" s="12">
        <f>PRRAS!J41</f>
        <v>28</v>
      </c>
      <c r="D218" s="12">
        <v>0</v>
      </c>
      <c r="E218" s="12">
        <v>0</v>
      </c>
      <c r="F218" s="11">
        <f t="shared" si="9"/>
        <v>360.21999999999997</v>
      </c>
      <c r="J218" s="9">
        <f t="shared" si="8"/>
        <v>0</v>
      </c>
    </row>
    <row r="219" spans="1:10" ht="12.75">
      <c r="A219" s="9">
        <f>202+PRRAS!H42</f>
        <v>218</v>
      </c>
      <c r="B219" s="12">
        <f>PRRAS!I42</f>
        <v>0</v>
      </c>
      <c r="C219" s="12">
        <f>PRRAS!J42</f>
        <v>0</v>
      </c>
      <c r="D219" s="12">
        <v>0</v>
      </c>
      <c r="E219" s="12">
        <v>0</v>
      </c>
      <c r="F219" s="11">
        <f t="shared" si="9"/>
        <v>0</v>
      </c>
      <c r="J219" s="9">
        <f t="shared" si="8"/>
        <v>0</v>
      </c>
    </row>
    <row r="220" spans="1:10" ht="12.75">
      <c r="A220" s="9">
        <f>202+PRRAS!H43</f>
        <v>219</v>
      </c>
      <c r="B220" s="12">
        <f>PRRAS!I43</f>
        <v>6690</v>
      </c>
      <c r="C220" s="12">
        <f>PRRAS!J43</f>
        <v>716</v>
      </c>
      <c r="D220" s="12">
        <v>0</v>
      </c>
      <c r="E220" s="12">
        <v>0</v>
      </c>
      <c r="F220" s="11">
        <f t="shared" si="9"/>
        <v>17787.18</v>
      </c>
      <c r="J220" s="9">
        <f t="shared" si="8"/>
        <v>0</v>
      </c>
    </row>
    <row r="221" spans="1:10" ht="12.75">
      <c r="A221" s="9">
        <f>202+PRRAS!H44</f>
        <v>220</v>
      </c>
      <c r="B221" s="12">
        <f>PRRAS!I44</f>
        <v>0</v>
      </c>
      <c r="C221" s="12">
        <f>PRRAS!J44</f>
        <v>0</v>
      </c>
      <c r="D221" s="12">
        <v>0</v>
      </c>
      <c r="E221" s="12">
        <v>0</v>
      </c>
      <c r="F221" s="11">
        <f t="shared" si="9"/>
        <v>0</v>
      </c>
      <c r="J221" s="9">
        <f t="shared" si="8"/>
        <v>0</v>
      </c>
    </row>
    <row r="222" spans="1:10" ht="12.75">
      <c r="A222" s="9">
        <f>202+PRRAS!H45</f>
        <v>221</v>
      </c>
      <c r="B222" s="12">
        <f>PRRAS!I45</f>
        <v>0</v>
      </c>
      <c r="C222" s="12">
        <f>PRRAS!J45</f>
        <v>0</v>
      </c>
      <c r="D222" s="12">
        <v>0</v>
      </c>
      <c r="E222" s="12">
        <v>0</v>
      </c>
      <c r="F222" s="11">
        <f t="shared" si="9"/>
        <v>0</v>
      </c>
      <c r="J222" s="9">
        <f t="shared" si="8"/>
        <v>0</v>
      </c>
    </row>
    <row r="223" spans="1:10" ht="12.75">
      <c r="A223" s="9">
        <f>202+PRRAS!H46</f>
        <v>222</v>
      </c>
      <c r="B223" s="12">
        <f>PRRAS!I46</f>
        <v>0</v>
      </c>
      <c r="C223" s="12">
        <f>PRRAS!J46</f>
        <v>0</v>
      </c>
      <c r="D223" s="12">
        <v>0</v>
      </c>
      <c r="E223" s="12">
        <v>0</v>
      </c>
      <c r="F223" s="11">
        <f t="shared" si="9"/>
        <v>0</v>
      </c>
      <c r="J223" s="9">
        <f t="shared" si="8"/>
        <v>0</v>
      </c>
    </row>
    <row r="224" spans="1:10" ht="12.75">
      <c r="A224" s="9">
        <f>202+PRRAS!H47</f>
        <v>223</v>
      </c>
      <c r="B224" s="12">
        <f>PRRAS!I47</f>
        <v>26199</v>
      </c>
      <c r="C224" s="12">
        <f>PRRAS!J47</f>
        <v>19472</v>
      </c>
      <c r="D224" s="12">
        <v>0</v>
      </c>
      <c r="E224" s="12">
        <v>0</v>
      </c>
      <c r="F224" s="11">
        <f t="shared" si="9"/>
        <v>145268.88999999998</v>
      </c>
      <c r="J224" s="9">
        <f t="shared" si="8"/>
        <v>0</v>
      </c>
    </row>
    <row r="225" spans="1:10" ht="12.75">
      <c r="A225" s="9">
        <f>202+PRRAS!H48</f>
        <v>224</v>
      </c>
      <c r="B225" s="12">
        <f>PRRAS!I48</f>
        <v>26199</v>
      </c>
      <c r="C225" s="12">
        <f>PRRAS!J48</f>
        <v>19472</v>
      </c>
      <c r="D225" s="12">
        <v>0</v>
      </c>
      <c r="E225" s="12">
        <v>0</v>
      </c>
      <c r="F225" s="11">
        <f t="shared" si="9"/>
        <v>145920.32</v>
      </c>
      <c r="J225" s="9">
        <f t="shared" si="8"/>
        <v>0</v>
      </c>
    </row>
    <row r="226" spans="1:10" ht="12.75">
      <c r="A226" s="9">
        <f>202+PRRAS!H49</f>
        <v>225</v>
      </c>
      <c r="B226" s="12">
        <f>PRRAS!I49</f>
        <v>0</v>
      </c>
      <c r="C226" s="12">
        <f>PRRAS!J49</f>
        <v>0</v>
      </c>
      <c r="D226" s="12">
        <v>0</v>
      </c>
      <c r="E226" s="12">
        <v>0</v>
      </c>
      <c r="F226" s="11">
        <f t="shared" si="9"/>
        <v>0</v>
      </c>
      <c r="J226" s="9">
        <f t="shared" si="8"/>
        <v>0</v>
      </c>
    </row>
    <row r="227" spans="1:10" ht="12.75">
      <c r="A227" s="9">
        <f>202+PRRAS!H50</f>
        <v>226</v>
      </c>
      <c r="B227" s="12">
        <f>PRRAS!I50</f>
        <v>578528</v>
      </c>
      <c r="C227" s="12">
        <f>PRRAS!J50</f>
        <v>1021006</v>
      </c>
      <c r="D227" s="12">
        <v>0</v>
      </c>
      <c r="E227" s="12">
        <v>0</v>
      </c>
      <c r="F227" s="11">
        <f t="shared" si="9"/>
        <v>5922420.3999999985</v>
      </c>
      <c r="J227" s="9">
        <f t="shared" si="8"/>
        <v>0</v>
      </c>
    </row>
    <row r="228" spans="1:10" ht="12.75">
      <c r="A228" s="9">
        <f>202+PRRAS!H51</f>
        <v>227</v>
      </c>
      <c r="B228" s="12">
        <f>PRRAS!I51</f>
        <v>406000</v>
      </c>
      <c r="C228" s="12">
        <f>PRRAS!J51</f>
        <v>383336</v>
      </c>
      <c r="D228" s="12">
        <v>0</v>
      </c>
      <c r="E228" s="12">
        <v>0</v>
      </c>
      <c r="F228" s="11">
        <f t="shared" si="9"/>
        <v>2661965.44</v>
      </c>
      <c r="J228" s="9">
        <f t="shared" si="8"/>
        <v>0</v>
      </c>
    </row>
    <row r="229" spans="1:10" ht="12.75">
      <c r="A229" s="9">
        <f>202+PRRAS!H52</f>
        <v>228</v>
      </c>
      <c r="B229" s="12">
        <f>PRRAS!I52</f>
        <v>251000</v>
      </c>
      <c r="C229" s="12">
        <f>PRRAS!J52</f>
        <v>298336</v>
      </c>
      <c r="D229" s="12">
        <v>0</v>
      </c>
      <c r="E229" s="12">
        <v>0</v>
      </c>
      <c r="F229" s="11">
        <f t="shared" si="9"/>
        <v>1932692.16</v>
      </c>
      <c r="J229" s="9">
        <f t="shared" si="8"/>
        <v>0</v>
      </c>
    </row>
    <row r="230" spans="1:10" ht="12.75">
      <c r="A230" s="9">
        <f>202+PRRAS!H53</f>
        <v>229</v>
      </c>
      <c r="B230" s="12">
        <f>PRRAS!I53</f>
        <v>155000</v>
      </c>
      <c r="C230" s="12">
        <f>PRRAS!J53</f>
        <v>85000</v>
      </c>
      <c r="D230" s="12">
        <v>0</v>
      </c>
      <c r="E230" s="12">
        <v>0</v>
      </c>
      <c r="F230" s="11">
        <f t="shared" si="9"/>
        <v>744250</v>
      </c>
      <c r="J230" s="9">
        <f t="shared" si="8"/>
        <v>0</v>
      </c>
    </row>
    <row r="231" spans="1:10" ht="12.75">
      <c r="A231" s="9">
        <f>202+PRRAS!H54</f>
        <v>230</v>
      </c>
      <c r="B231" s="12">
        <f>PRRAS!I54</f>
        <v>0</v>
      </c>
      <c r="C231" s="12">
        <f>PRRAS!J54</f>
        <v>436020</v>
      </c>
      <c r="D231" s="12">
        <v>0</v>
      </c>
      <c r="E231" s="12">
        <v>0</v>
      </c>
      <c r="F231" s="11">
        <f t="shared" si="9"/>
        <v>2005691.9999999998</v>
      </c>
      <c r="J231" s="9">
        <f t="shared" si="8"/>
        <v>0</v>
      </c>
    </row>
    <row r="232" spans="1:10" ht="12.75">
      <c r="A232" s="9">
        <f>202+PRRAS!H55</f>
        <v>231</v>
      </c>
      <c r="B232" s="12">
        <f>PRRAS!I55</f>
        <v>0</v>
      </c>
      <c r="C232" s="12">
        <f>PRRAS!J55</f>
        <v>45000</v>
      </c>
      <c r="D232" s="12">
        <v>0</v>
      </c>
      <c r="E232" s="12">
        <v>0</v>
      </c>
      <c r="F232" s="11">
        <f t="shared" si="9"/>
        <v>207900</v>
      </c>
      <c r="J232" s="9">
        <f t="shared" si="8"/>
        <v>0</v>
      </c>
    </row>
    <row r="233" spans="1:10" ht="12.75">
      <c r="A233" s="9">
        <f>202+PRRAS!H56</f>
        <v>232</v>
      </c>
      <c r="B233" s="12">
        <f>PRRAS!I56</f>
        <v>52000</v>
      </c>
      <c r="C233" s="12">
        <f>PRRAS!J56</f>
        <v>0</v>
      </c>
      <c r="D233" s="12">
        <v>0</v>
      </c>
      <c r="E233" s="12">
        <v>0</v>
      </c>
      <c r="F233" s="11">
        <f t="shared" si="9"/>
        <v>120639.99999999999</v>
      </c>
      <c r="J233" s="9">
        <f t="shared" si="8"/>
        <v>0</v>
      </c>
    </row>
    <row r="234" spans="1:10" ht="12.75">
      <c r="A234" s="9">
        <f>202+PRRAS!H57</f>
        <v>233</v>
      </c>
      <c r="B234" s="12">
        <f>PRRAS!I57</f>
        <v>120528</v>
      </c>
      <c r="C234" s="12">
        <f>PRRAS!J57</f>
        <v>156650</v>
      </c>
      <c r="D234" s="12">
        <v>0</v>
      </c>
      <c r="E234" s="12">
        <v>0</v>
      </c>
      <c r="F234" s="11">
        <f t="shared" si="9"/>
        <v>1010819.24</v>
      </c>
      <c r="J234" s="9">
        <f t="shared" si="8"/>
        <v>0</v>
      </c>
    </row>
    <row r="235" spans="1:10" ht="12.75">
      <c r="A235" s="9">
        <f>202+PRRAS!H58</f>
        <v>234</v>
      </c>
      <c r="B235" s="12">
        <f>PRRAS!I58</f>
        <v>2800</v>
      </c>
      <c r="C235" s="12">
        <f>PRRAS!J58</f>
        <v>4550</v>
      </c>
      <c r="D235" s="12">
        <v>0</v>
      </c>
      <c r="E235" s="12">
        <v>0</v>
      </c>
      <c r="F235" s="11">
        <f t="shared" si="9"/>
        <v>27846</v>
      </c>
      <c r="J235" s="9">
        <f t="shared" si="8"/>
        <v>0</v>
      </c>
    </row>
    <row r="236" spans="1:10" ht="12.75">
      <c r="A236" s="9">
        <f>202+PRRAS!H59</f>
        <v>235</v>
      </c>
      <c r="B236" s="12">
        <f>PRRAS!I59</f>
        <v>2800</v>
      </c>
      <c r="C236" s="12">
        <f>PRRAS!J59</f>
        <v>4550</v>
      </c>
      <c r="D236" s="12">
        <v>0</v>
      </c>
      <c r="E236" s="12">
        <v>0</v>
      </c>
      <c r="F236" s="11">
        <f t="shared" si="9"/>
        <v>27965</v>
      </c>
      <c r="J236" s="9">
        <f t="shared" si="8"/>
        <v>0</v>
      </c>
    </row>
    <row r="237" spans="1:10" ht="12.75">
      <c r="A237" s="9">
        <f>202+PRRAS!H60</f>
        <v>236</v>
      </c>
      <c r="B237" s="12">
        <f>PRRAS!I60</f>
        <v>2800</v>
      </c>
      <c r="C237" s="12">
        <f>PRRAS!J60</f>
        <v>4550</v>
      </c>
      <c r="D237" s="12">
        <v>0</v>
      </c>
      <c r="E237" s="12">
        <v>0</v>
      </c>
      <c r="F237" s="11">
        <f t="shared" si="9"/>
        <v>28084</v>
      </c>
      <c r="J237" s="9">
        <f t="shared" si="8"/>
        <v>0</v>
      </c>
    </row>
    <row r="238" spans="1:10" ht="12.75">
      <c r="A238" s="9">
        <f>202+PRRAS!H61</f>
        <v>237</v>
      </c>
      <c r="B238" s="12">
        <f>PRRAS!I61</f>
        <v>0</v>
      </c>
      <c r="C238" s="12">
        <f>PRRAS!J61</f>
        <v>0</v>
      </c>
      <c r="D238" s="12">
        <v>0</v>
      </c>
      <c r="E238" s="12">
        <v>0</v>
      </c>
      <c r="F238" s="11">
        <f t="shared" si="9"/>
        <v>0</v>
      </c>
      <c r="J238" s="9">
        <f t="shared" si="8"/>
        <v>0</v>
      </c>
    </row>
    <row r="239" spans="1:10" ht="12.75">
      <c r="A239" s="9">
        <f>202+PRRAS!H62</f>
        <v>238</v>
      </c>
      <c r="B239" s="12">
        <f>PRRAS!I62</f>
        <v>0</v>
      </c>
      <c r="C239" s="12">
        <f>PRRAS!J62</f>
        <v>0</v>
      </c>
      <c r="D239" s="12">
        <v>0</v>
      </c>
      <c r="E239" s="12">
        <v>0</v>
      </c>
      <c r="F239" s="11">
        <f t="shared" si="9"/>
        <v>0</v>
      </c>
      <c r="J239" s="9">
        <f t="shared" si="8"/>
        <v>0</v>
      </c>
    </row>
    <row r="240" spans="1:10" ht="12.75">
      <c r="A240" s="9">
        <f>202+PRRAS!H63</f>
        <v>239</v>
      </c>
      <c r="B240" s="12">
        <f>PRRAS!I63</f>
        <v>0</v>
      </c>
      <c r="C240" s="12">
        <f>PRRAS!J63</f>
        <v>0</v>
      </c>
      <c r="D240" s="12">
        <v>0</v>
      </c>
      <c r="E240" s="12">
        <v>0</v>
      </c>
      <c r="F240" s="11">
        <f t="shared" si="9"/>
        <v>0</v>
      </c>
      <c r="J240" s="9">
        <f t="shared" si="8"/>
        <v>0</v>
      </c>
    </row>
    <row r="241" spans="1:10" ht="12.75">
      <c r="A241" s="9">
        <f>202+PRRAS!H64</f>
        <v>240</v>
      </c>
      <c r="B241" s="12">
        <f>PRRAS!I64</f>
        <v>0</v>
      </c>
      <c r="C241" s="12">
        <f>PRRAS!J64</f>
        <v>0</v>
      </c>
      <c r="D241" s="12">
        <v>0</v>
      </c>
      <c r="E241" s="12">
        <v>0</v>
      </c>
      <c r="F241" s="11">
        <f t="shared" si="9"/>
        <v>0</v>
      </c>
      <c r="J241" s="9">
        <f t="shared" si="8"/>
        <v>0</v>
      </c>
    </row>
    <row r="242" spans="1:10" ht="12.75">
      <c r="A242" s="9">
        <f>202+PRRAS!H65</f>
        <v>241</v>
      </c>
      <c r="B242" s="12">
        <f>PRRAS!I65</f>
        <v>0</v>
      </c>
      <c r="C242" s="12">
        <f>PRRAS!J65</f>
        <v>0</v>
      </c>
      <c r="D242" s="12">
        <v>0</v>
      </c>
      <c r="E242" s="12">
        <v>0</v>
      </c>
      <c r="F242" s="11">
        <f t="shared" si="9"/>
        <v>0</v>
      </c>
      <c r="J242" s="9">
        <f t="shared" si="8"/>
        <v>0</v>
      </c>
    </row>
    <row r="243" spans="1:10" ht="12.75">
      <c r="A243" s="9">
        <f>202+PRRAS!H66</f>
        <v>242</v>
      </c>
      <c r="B243" s="12">
        <f>PRRAS!I66</f>
        <v>0</v>
      </c>
      <c r="C243" s="12">
        <f>PRRAS!J66</f>
        <v>0</v>
      </c>
      <c r="D243" s="12">
        <v>0</v>
      </c>
      <c r="E243" s="12">
        <v>0</v>
      </c>
      <c r="F243" s="11">
        <f t="shared" si="9"/>
        <v>0</v>
      </c>
      <c r="J243" s="9">
        <f t="shared" si="8"/>
        <v>0</v>
      </c>
    </row>
    <row r="244" spans="1:10" ht="12.75">
      <c r="A244" s="9">
        <f>202+PRRAS!H68</f>
        <v>243</v>
      </c>
      <c r="B244" s="12">
        <f>PRRAS!I68</f>
        <v>968290</v>
      </c>
      <c r="C244" s="12">
        <f>PRRAS!J68</f>
        <v>957726</v>
      </c>
      <c r="D244" s="12">
        <v>0</v>
      </c>
      <c r="E244" s="12">
        <v>0</v>
      </c>
      <c r="F244" s="11">
        <f t="shared" si="9"/>
        <v>7007493.0600000005</v>
      </c>
      <c r="J244" s="9">
        <f t="shared" si="8"/>
        <v>0</v>
      </c>
    </row>
    <row r="245" spans="1:10" ht="12.75">
      <c r="A245" s="9">
        <f>202+PRRAS!H69</f>
        <v>244</v>
      </c>
      <c r="B245" s="12">
        <f>PRRAS!I69</f>
        <v>198039</v>
      </c>
      <c r="C245" s="12">
        <f>PRRAS!J69</f>
        <v>219216</v>
      </c>
      <c r="D245" s="12">
        <v>0</v>
      </c>
      <c r="E245" s="12">
        <v>0</v>
      </c>
      <c r="F245" s="11">
        <f t="shared" si="9"/>
        <v>1552989.24</v>
      </c>
      <c r="J245" s="9">
        <f t="shared" si="8"/>
        <v>0</v>
      </c>
    </row>
    <row r="246" spans="1:10" ht="12.75">
      <c r="A246" s="9">
        <f>202+PRRAS!H70</f>
        <v>245</v>
      </c>
      <c r="B246" s="12">
        <f>PRRAS!I70</f>
        <v>167654</v>
      </c>
      <c r="C246" s="12">
        <f>PRRAS!J70</f>
        <v>182565</v>
      </c>
      <c r="D246" s="12">
        <v>0</v>
      </c>
      <c r="E246" s="12">
        <v>0</v>
      </c>
      <c r="F246" s="11">
        <f t="shared" si="9"/>
        <v>1305320.8000000003</v>
      </c>
      <c r="J246" s="9">
        <f t="shared" si="8"/>
        <v>0</v>
      </c>
    </row>
    <row r="247" spans="1:10" ht="12.75">
      <c r="A247" s="9">
        <f>202+PRRAS!H71</f>
        <v>246</v>
      </c>
      <c r="B247" s="12">
        <f>PRRAS!I71</f>
        <v>167654</v>
      </c>
      <c r="C247" s="12">
        <f>PRRAS!J71</f>
        <v>182565</v>
      </c>
      <c r="D247" s="12">
        <v>0</v>
      </c>
      <c r="E247" s="12">
        <v>0</v>
      </c>
      <c r="F247" s="11">
        <f t="shared" si="9"/>
        <v>1310648.64</v>
      </c>
      <c r="J247" s="9">
        <f t="shared" si="8"/>
        <v>0</v>
      </c>
    </row>
    <row r="248" spans="1:10" ht="12.75">
      <c r="A248" s="9">
        <f>202+PRRAS!H72</f>
        <v>247</v>
      </c>
      <c r="B248" s="12">
        <f>PRRAS!I72</f>
        <v>0</v>
      </c>
      <c r="C248" s="12">
        <f>PRRAS!J72</f>
        <v>0</v>
      </c>
      <c r="D248" s="12">
        <v>0</v>
      </c>
      <c r="E248" s="12">
        <v>0</v>
      </c>
      <c r="F248" s="11">
        <f t="shared" si="9"/>
        <v>0</v>
      </c>
      <c r="J248" s="9">
        <f t="shared" si="8"/>
        <v>0</v>
      </c>
    </row>
    <row r="249" spans="1:10" ht="12.75">
      <c r="A249" s="9">
        <f>202+PRRAS!H73</f>
        <v>248</v>
      </c>
      <c r="B249" s="12">
        <f>PRRAS!I73</f>
        <v>0</v>
      </c>
      <c r="C249" s="12">
        <f>PRRAS!J73</f>
        <v>0</v>
      </c>
      <c r="D249" s="12">
        <v>0</v>
      </c>
      <c r="E249" s="12">
        <v>0</v>
      </c>
      <c r="F249" s="11">
        <f t="shared" si="9"/>
        <v>0</v>
      </c>
      <c r="J249" s="9">
        <f t="shared" si="8"/>
        <v>0</v>
      </c>
    </row>
    <row r="250" spans="1:10" ht="12.75">
      <c r="A250" s="9">
        <f>202+PRRAS!H74</f>
        <v>249</v>
      </c>
      <c r="B250" s="12">
        <f>PRRAS!I74</f>
        <v>0</v>
      </c>
      <c r="C250" s="12">
        <f>PRRAS!J74</f>
        <v>0</v>
      </c>
      <c r="D250" s="12">
        <v>0</v>
      </c>
      <c r="E250" s="12">
        <v>0</v>
      </c>
      <c r="F250" s="11">
        <f t="shared" si="9"/>
        <v>0</v>
      </c>
      <c r="J250" s="9">
        <f t="shared" si="8"/>
        <v>0</v>
      </c>
    </row>
    <row r="251" spans="1:10" ht="12.75">
      <c r="A251" s="9">
        <f>202+PRRAS!H75</f>
        <v>250</v>
      </c>
      <c r="B251" s="12">
        <f>PRRAS!I75</f>
        <v>0</v>
      </c>
      <c r="C251" s="12">
        <f>PRRAS!J75</f>
        <v>5250</v>
      </c>
      <c r="D251" s="12">
        <v>0</v>
      </c>
      <c r="E251" s="12">
        <v>0</v>
      </c>
      <c r="F251" s="11">
        <f t="shared" si="9"/>
        <v>26250</v>
      </c>
      <c r="J251" s="9">
        <f t="shared" si="8"/>
        <v>0</v>
      </c>
    </row>
    <row r="252" spans="1:10" ht="12.75">
      <c r="A252" s="9">
        <f>202+PRRAS!H76</f>
        <v>251</v>
      </c>
      <c r="B252" s="12">
        <f>PRRAS!I76</f>
        <v>30385</v>
      </c>
      <c r="C252" s="12">
        <f>PRRAS!J76</f>
        <v>31401</v>
      </c>
      <c r="D252" s="12">
        <v>0</v>
      </c>
      <c r="E252" s="12">
        <v>0</v>
      </c>
      <c r="F252" s="11">
        <f t="shared" si="9"/>
        <v>233899.37</v>
      </c>
      <c r="J252" s="9">
        <f t="shared" si="8"/>
        <v>0</v>
      </c>
    </row>
    <row r="253" spans="1:10" ht="12.75">
      <c r="A253" s="9">
        <f>202+PRRAS!H77</f>
        <v>252</v>
      </c>
      <c r="B253" s="12">
        <f>PRRAS!I77</f>
        <v>27382</v>
      </c>
      <c r="C253" s="12">
        <f>PRRAS!J77</f>
        <v>28297</v>
      </c>
      <c r="D253" s="12">
        <v>0</v>
      </c>
      <c r="E253" s="12">
        <v>0</v>
      </c>
      <c r="F253" s="11">
        <f t="shared" si="9"/>
        <v>211619.52000000002</v>
      </c>
      <c r="J253" s="9">
        <f t="shared" si="8"/>
        <v>0</v>
      </c>
    </row>
    <row r="254" spans="1:10" ht="12.75">
      <c r="A254" s="9">
        <f>202+PRRAS!H78</f>
        <v>253</v>
      </c>
      <c r="B254" s="12">
        <f>PRRAS!I78</f>
        <v>3003</v>
      </c>
      <c r="C254" s="12">
        <f>PRRAS!J78</f>
        <v>3104</v>
      </c>
      <c r="D254" s="12">
        <v>0</v>
      </c>
      <c r="E254" s="12">
        <v>0</v>
      </c>
      <c r="F254" s="11">
        <f t="shared" si="9"/>
        <v>23303.829999999998</v>
      </c>
      <c r="J254" s="9">
        <f t="shared" si="8"/>
        <v>0</v>
      </c>
    </row>
    <row r="255" spans="1:10" ht="12.75">
      <c r="A255" s="9">
        <f>202+PRRAS!H79</f>
        <v>254</v>
      </c>
      <c r="B255" s="12">
        <f>PRRAS!I79</f>
        <v>731809</v>
      </c>
      <c r="C255" s="12">
        <f>PRRAS!J79</f>
        <v>664209</v>
      </c>
      <c r="D255" s="12">
        <v>0</v>
      </c>
      <c r="E255" s="12">
        <v>0</v>
      </c>
      <c r="F255" s="11">
        <f t="shared" si="9"/>
        <v>5232976.58</v>
      </c>
      <c r="J255" s="9">
        <f t="shared" si="8"/>
        <v>0</v>
      </c>
    </row>
    <row r="256" spans="1:10" ht="12.75">
      <c r="A256" s="9">
        <f>202+PRRAS!H80</f>
        <v>255</v>
      </c>
      <c r="B256" s="12">
        <f>PRRAS!I80</f>
        <v>72624</v>
      </c>
      <c r="C256" s="12">
        <f>PRRAS!J80</f>
        <v>25750</v>
      </c>
      <c r="D256" s="12">
        <v>0</v>
      </c>
      <c r="E256" s="12">
        <v>0</v>
      </c>
      <c r="F256" s="11">
        <f t="shared" si="9"/>
        <v>316516.19999999995</v>
      </c>
      <c r="J256" s="9">
        <f aca="true" t="shared" si="10" ref="J256:J319">ABS(B256-ROUND(B256,0))+ABS(C256-ROUND(C256,0))</f>
        <v>0</v>
      </c>
    </row>
    <row r="257" spans="1:10" ht="12.75">
      <c r="A257" s="9">
        <f>202+PRRAS!H81</f>
        <v>256</v>
      </c>
      <c r="B257" s="12">
        <f>PRRAS!I81</f>
        <v>3827</v>
      </c>
      <c r="C257" s="12">
        <f>PRRAS!J81</f>
        <v>24612</v>
      </c>
      <c r="D257" s="12">
        <v>0</v>
      </c>
      <c r="E257" s="12">
        <v>0</v>
      </c>
      <c r="F257" s="11">
        <f t="shared" si="9"/>
        <v>135810.56</v>
      </c>
      <c r="J257" s="9">
        <f t="shared" si="10"/>
        <v>0</v>
      </c>
    </row>
    <row r="258" spans="1:10" ht="12.75">
      <c r="A258" s="9">
        <f>202+PRRAS!H82</f>
        <v>257</v>
      </c>
      <c r="B258" s="12">
        <f>PRRAS!I82</f>
        <v>68797</v>
      </c>
      <c r="C258" s="12">
        <f>PRRAS!J82</f>
        <v>1138</v>
      </c>
      <c r="D258" s="12">
        <v>0</v>
      </c>
      <c r="E258" s="12">
        <v>0</v>
      </c>
      <c r="F258" s="11">
        <f t="shared" si="9"/>
        <v>182657.61</v>
      </c>
      <c r="J258" s="9">
        <f t="shared" si="10"/>
        <v>0</v>
      </c>
    </row>
    <row r="259" spans="1:10" ht="12.75">
      <c r="A259" s="9">
        <f>202+PRRAS!H83</f>
        <v>258</v>
      </c>
      <c r="B259" s="12">
        <f>PRRAS!I83</f>
        <v>0</v>
      </c>
      <c r="C259" s="12">
        <f>PRRAS!J83</f>
        <v>0</v>
      </c>
      <c r="D259" s="12">
        <v>0</v>
      </c>
      <c r="E259" s="12">
        <v>0</v>
      </c>
      <c r="F259" s="11">
        <f t="shared" si="9"/>
        <v>0</v>
      </c>
      <c r="J259" s="9">
        <f t="shared" si="10"/>
        <v>0</v>
      </c>
    </row>
    <row r="260" spans="1:10" ht="12.75">
      <c r="A260" s="9">
        <f>202+PRRAS!H84</f>
        <v>259</v>
      </c>
      <c r="B260" s="12">
        <f>PRRAS!I84</f>
        <v>0</v>
      </c>
      <c r="C260" s="12">
        <f>PRRAS!J84</f>
        <v>0</v>
      </c>
      <c r="D260" s="12">
        <v>0</v>
      </c>
      <c r="E260" s="12">
        <v>0</v>
      </c>
      <c r="F260" s="11">
        <f t="shared" si="9"/>
        <v>0</v>
      </c>
      <c r="J260" s="9">
        <f t="shared" si="10"/>
        <v>0</v>
      </c>
    </row>
    <row r="261" spans="1:10" ht="12.75">
      <c r="A261" s="9">
        <f>202+PRRAS!H85</f>
        <v>260</v>
      </c>
      <c r="B261" s="12">
        <f>PRRAS!I85</f>
        <v>0</v>
      </c>
      <c r="C261" s="12">
        <f>PRRAS!J85</f>
        <v>0</v>
      </c>
      <c r="D261" s="12">
        <v>0</v>
      </c>
      <c r="E261" s="12">
        <v>0</v>
      </c>
      <c r="F261" s="11">
        <f t="shared" si="9"/>
        <v>0</v>
      </c>
      <c r="J261" s="9">
        <f t="shared" si="10"/>
        <v>0</v>
      </c>
    </row>
    <row r="262" spans="1:10" ht="12.75">
      <c r="A262" s="9">
        <f>202+PRRAS!H86</f>
        <v>261</v>
      </c>
      <c r="B262" s="12">
        <f>PRRAS!I86</f>
        <v>0</v>
      </c>
      <c r="C262" s="12">
        <f>PRRAS!J86</f>
        <v>0</v>
      </c>
      <c r="D262" s="12">
        <v>0</v>
      </c>
      <c r="E262" s="12">
        <v>0</v>
      </c>
      <c r="F262" s="11">
        <f t="shared" si="9"/>
        <v>0</v>
      </c>
      <c r="J262" s="9">
        <f t="shared" si="10"/>
        <v>0</v>
      </c>
    </row>
    <row r="263" spans="1:10" ht="12.75">
      <c r="A263" s="9">
        <f>202+PRRAS!H87</f>
        <v>262</v>
      </c>
      <c r="B263" s="12">
        <f>PRRAS!I87</f>
        <v>0</v>
      </c>
      <c r="C263" s="12">
        <f>PRRAS!J87</f>
        <v>0</v>
      </c>
      <c r="D263" s="12">
        <v>0</v>
      </c>
      <c r="E263" s="12">
        <v>0</v>
      </c>
      <c r="F263" s="11">
        <f t="shared" si="9"/>
        <v>0</v>
      </c>
      <c r="J263" s="9">
        <f t="shared" si="10"/>
        <v>0</v>
      </c>
    </row>
    <row r="264" spans="1:10" ht="12.75">
      <c r="A264" s="9">
        <f>202+PRRAS!H88</f>
        <v>263</v>
      </c>
      <c r="B264" s="12">
        <f>PRRAS!I88</f>
        <v>0</v>
      </c>
      <c r="C264" s="12">
        <f>PRRAS!J88</f>
        <v>0</v>
      </c>
      <c r="D264" s="12">
        <v>0</v>
      </c>
      <c r="E264" s="12">
        <v>0</v>
      </c>
      <c r="F264" s="11">
        <f t="shared" si="9"/>
        <v>0</v>
      </c>
      <c r="J264" s="9">
        <f t="shared" si="10"/>
        <v>0</v>
      </c>
    </row>
    <row r="265" spans="1:10" ht="12.75">
      <c r="A265" s="9">
        <f>202+PRRAS!H89</f>
        <v>264</v>
      </c>
      <c r="B265" s="12">
        <f>PRRAS!I89</f>
        <v>0</v>
      </c>
      <c r="C265" s="12">
        <f>PRRAS!J89</f>
        <v>0</v>
      </c>
      <c r="D265" s="12">
        <v>0</v>
      </c>
      <c r="E265" s="12">
        <v>0</v>
      </c>
      <c r="F265" s="11">
        <f t="shared" si="9"/>
        <v>0</v>
      </c>
      <c r="J265" s="9">
        <f t="shared" si="10"/>
        <v>0</v>
      </c>
    </row>
    <row r="266" spans="1:10" ht="12.75">
      <c r="A266" s="9">
        <f>202+PRRAS!H90</f>
        <v>265</v>
      </c>
      <c r="B266" s="12">
        <f>PRRAS!I90</f>
        <v>0</v>
      </c>
      <c r="C266" s="12">
        <f>PRRAS!J90</f>
        <v>0</v>
      </c>
      <c r="D266" s="12">
        <v>0</v>
      </c>
      <c r="E266" s="12">
        <v>0</v>
      </c>
      <c r="F266" s="11">
        <f t="shared" si="9"/>
        <v>0</v>
      </c>
      <c r="J266" s="9">
        <f t="shared" si="10"/>
        <v>0</v>
      </c>
    </row>
    <row r="267" spans="1:10" ht="12.75">
      <c r="A267" s="9">
        <f>202+PRRAS!H91</f>
        <v>266</v>
      </c>
      <c r="B267" s="12">
        <f>PRRAS!I91</f>
        <v>0</v>
      </c>
      <c r="C267" s="12">
        <f>PRRAS!J91</f>
        <v>0</v>
      </c>
      <c r="D267" s="12">
        <v>0</v>
      </c>
      <c r="E267" s="12">
        <v>0</v>
      </c>
      <c r="F267" s="11">
        <f t="shared" si="9"/>
        <v>0</v>
      </c>
      <c r="J267" s="9">
        <f t="shared" si="10"/>
        <v>0</v>
      </c>
    </row>
    <row r="268" spans="1:10" ht="12.75">
      <c r="A268" s="9">
        <f>202+PRRAS!H92</f>
        <v>267</v>
      </c>
      <c r="B268" s="12">
        <f>PRRAS!I92</f>
        <v>0</v>
      </c>
      <c r="C268" s="12">
        <f>PRRAS!J92</f>
        <v>0</v>
      </c>
      <c r="D268" s="12">
        <v>0</v>
      </c>
      <c r="E268" s="12">
        <v>0</v>
      </c>
      <c r="F268" s="11">
        <f t="shared" si="9"/>
        <v>0</v>
      </c>
      <c r="J268" s="9">
        <f t="shared" si="10"/>
        <v>0</v>
      </c>
    </row>
    <row r="269" spans="1:10" ht="12.75">
      <c r="A269" s="9">
        <f>202+PRRAS!H93</f>
        <v>268</v>
      </c>
      <c r="B269" s="12">
        <f>PRRAS!I93</f>
        <v>0</v>
      </c>
      <c r="C269" s="12">
        <f>PRRAS!J93</f>
        <v>0</v>
      </c>
      <c r="D269" s="12">
        <v>0</v>
      </c>
      <c r="E269" s="12">
        <v>0</v>
      </c>
      <c r="F269" s="11">
        <f aca="true" t="shared" si="11" ref="F269:F332">A269/100*B269+A269/50*C269</f>
        <v>0</v>
      </c>
      <c r="J269" s="9">
        <f t="shared" si="10"/>
        <v>0</v>
      </c>
    </row>
    <row r="270" spans="1:10" ht="12.75">
      <c r="A270" s="9">
        <f>202+PRRAS!H94</f>
        <v>269</v>
      </c>
      <c r="B270" s="12">
        <f>PRRAS!I94</f>
        <v>119456</v>
      </c>
      <c r="C270" s="12">
        <f>PRRAS!J94</f>
        <v>133896</v>
      </c>
      <c r="D270" s="12">
        <v>0</v>
      </c>
      <c r="E270" s="12">
        <v>0</v>
      </c>
      <c r="F270" s="11">
        <f t="shared" si="11"/>
        <v>1041697.12</v>
      </c>
      <c r="J270" s="9">
        <f t="shared" si="10"/>
        <v>0</v>
      </c>
    </row>
    <row r="271" spans="1:10" ht="12.75">
      <c r="A271" s="9">
        <f>202+PRRAS!H95</f>
        <v>270</v>
      </c>
      <c r="B271" s="12">
        <f>PRRAS!I95</f>
        <v>67587</v>
      </c>
      <c r="C271" s="12">
        <f>PRRAS!J95</f>
        <v>81012</v>
      </c>
      <c r="D271" s="12">
        <v>0</v>
      </c>
      <c r="E271" s="12">
        <v>0</v>
      </c>
      <c r="F271" s="11">
        <f t="shared" si="11"/>
        <v>619949.7000000001</v>
      </c>
      <c r="J271" s="9">
        <f t="shared" si="10"/>
        <v>0</v>
      </c>
    </row>
    <row r="272" spans="1:10" ht="12.75">
      <c r="A272" s="9">
        <f>202+PRRAS!H96</f>
        <v>271</v>
      </c>
      <c r="B272" s="12">
        <f>PRRAS!I96</f>
        <v>20066</v>
      </c>
      <c r="C272" s="12">
        <f>PRRAS!J96</f>
        <v>50926</v>
      </c>
      <c r="D272" s="12">
        <v>0</v>
      </c>
      <c r="E272" s="12">
        <v>0</v>
      </c>
      <c r="F272" s="11">
        <f t="shared" si="11"/>
        <v>330397.77999999997</v>
      </c>
      <c r="J272" s="9">
        <f t="shared" si="10"/>
        <v>0</v>
      </c>
    </row>
    <row r="273" spans="1:10" ht="12.75">
      <c r="A273" s="9">
        <f>202+PRRAS!H97</f>
        <v>272</v>
      </c>
      <c r="B273" s="12">
        <f>PRRAS!I97</f>
        <v>31803</v>
      </c>
      <c r="C273" s="12">
        <f>PRRAS!J97</f>
        <v>1958</v>
      </c>
      <c r="D273" s="12">
        <v>0</v>
      </c>
      <c r="E273" s="12">
        <v>0</v>
      </c>
      <c r="F273" s="11">
        <f t="shared" si="11"/>
        <v>97155.68000000001</v>
      </c>
      <c r="J273" s="9">
        <f t="shared" si="10"/>
        <v>0</v>
      </c>
    </row>
    <row r="274" spans="1:10" ht="12.75">
      <c r="A274" s="9">
        <f>202+PRRAS!H98</f>
        <v>273</v>
      </c>
      <c r="B274" s="12">
        <f>PRRAS!I98</f>
        <v>0</v>
      </c>
      <c r="C274" s="12">
        <f>PRRAS!J98</f>
        <v>0</v>
      </c>
      <c r="D274" s="12">
        <v>0</v>
      </c>
      <c r="E274" s="12">
        <v>0</v>
      </c>
      <c r="F274" s="11">
        <f t="shared" si="11"/>
        <v>0</v>
      </c>
      <c r="J274" s="9">
        <f t="shared" si="10"/>
        <v>0</v>
      </c>
    </row>
    <row r="275" spans="1:10" ht="12.75">
      <c r="A275" s="9">
        <f>202+PRRAS!H99</f>
        <v>274</v>
      </c>
      <c r="B275" s="12">
        <f>PRRAS!I99</f>
        <v>484408</v>
      </c>
      <c r="C275" s="12">
        <f>PRRAS!J99</f>
        <v>453391</v>
      </c>
      <c r="D275" s="12">
        <v>0</v>
      </c>
      <c r="E275" s="12">
        <v>0</v>
      </c>
      <c r="F275" s="11">
        <f t="shared" si="11"/>
        <v>3811860.6000000006</v>
      </c>
      <c r="J275" s="9">
        <f t="shared" si="10"/>
        <v>0</v>
      </c>
    </row>
    <row r="276" spans="1:10" ht="12.75">
      <c r="A276" s="9">
        <f>202+PRRAS!H100</f>
        <v>275</v>
      </c>
      <c r="B276" s="12">
        <f>PRRAS!I100</f>
        <v>23278</v>
      </c>
      <c r="C276" s="12">
        <f>PRRAS!J100</f>
        <v>36622</v>
      </c>
      <c r="D276" s="12">
        <v>0</v>
      </c>
      <c r="E276" s="12">
        <v>0</v>
      </c>
      <c r="F276" s="11">
        <f t="shared" si="11"/>
        <v>265435.5</v>
      </c>
      <c r="J276" s="9">
        <f t="shared" si="10"/>
        <v>0</v>
      </c>
    </row>
    <row r="277" spans="1:10" ht="12.75">
      <c r="A277" s="9">
        <f>202+PRRAS!H101</f>
        <v>276</v>
      </c>
      <c r="B277" s="12">
        <f>PRRAS!I101</f>
        <v>70118</v>
      </c>
      <c r="C277" s="12">
        <f>PRRAS!J101</f>
        <v>34175</v>
      </c>
      <c r="D277" s="12">
        <v>0</v>
      </c>
      <c r="E277" s="12">
        <v>0</v>
      </c>
      <c r="F277" s="11">
        <f t="shared" si="11"/>
        <v>382171.67999999993</v>
      </c>
      <c r="J277" s="9">
        <f t="shared" si="10"/>
        <v>0</v>
      </c>
    </row>
    <row r="278" spans="1:10" ht="12.75">
      <c r="A278" s="9">
        <f>202+PRRAS!H102</f>
        <v>277</v>
      </c>
      <c r="B278" s="12">
        <f>PRRAS!I102</f>
        <v>44028</v>
      </c>
      <c r="C278" s="12">
        <f>PRRAS!J102</f>
        <v>8000</v>
      </c>
      <c r="D278" s="12">
        <v>0</v>
      </c>
      <c r="E278" s="12">
        <v>0</v>
      </c>
      <c r="F278" s="11">
        <f t="shared" si="11"/>
        <v>166277.56</v>
      </c>
      <c r="J278" s="9">
        <f t="shared" si="10"/>
        <v>0</v>
      </c>
    </row>
    <row r="279" spans="1:10" ht="12.75">
      <c r="A279" s="9">
        <f>202+PRRAS!H103</f>
        <v>278</v>
      </c>
      <c r="B279" s="12">
        <f>PRRAS!I103</f>
        <v>412</v>
      </c>
      <c r="C279" s="12">
        <f>PRRAS!J103</f>
        <v>4576</v>
      </c>
      <c r="D279" s="12">
        <v>0</v>
      </c>
      <c r="E279" s="12">
        <v>0</v>
      </c>
      <c r="F279" s="11">
        <f t="shared" si="11"/>
        <v>26587.92</v>
      </c>
      <c r="J279" s="9">
        <f t="shared" si="10"/>
        <v>0</v>
      </c>
    </row>
    <row r="280" spans="1:10" ht="12.75">
      <c r="A280" s="9">
        <f>202+PRRAS!H104</f>
        <v>279</v>
      </c>
      <c r="B280" s="12">
        <f>PRRAS!I104</f>
        <v>21774</v>
      </c>
      <c r="C280" s="12">
        <f>PRRAS!J104</f>
        <v>23220</v>
      </c>
      <c r="D280" s="12">
        <v>0</v>
      </c>
      <c r="E280" s="12">
        <v>0</v>
      </c>
      <c r="F280" s="11">
        <f t="shared" si="11"/>
        <v>190317.06</v>
      </c>
      <c r="J280" s="9">
        <f t="shared" si="10"/>
        <v>0</v>
      </c>
    </row>
    <row r="281" spans="1:10" ht="12.75">
      <c r="A281" s="9">
        <f>202+PRRAS!H105</f>
        <v>280</v>
      </c>
      <c r="B281" s="12">
        <f>PRRAS!I105</f>
        <v>0</v>
      </c>
      <c r="C281" s="12">
        <f>PRRAS!J105</f>
        <v>0</v>
      </c>
      <c r="D281" s="12">
        <v>0</v>
      </c>
      <c r="E281" s="12">
        <v>0</v>
      </c>
      <c r="F281" s="11">
        <f t="shared" si="11"/>
        <v>0</v>
      </c>
      <c r="J281" s="9">
        <f t="shared" si="10"/>
        <v>0</v>
      </c>
    </row>
    <row r="282" spans="1:10" ht="12.75">
      <c r="A282" s="9">
        <f>202+PRRAS!H106</f>
        <v>281</v>
      </c>
      <c r="B282" s="12">
        <f>PRRAS!I106</f>
        <v>17334</v>
      </c>
      <c r="C282" s="12">
        <f>PRRAS!J106</f>
        <v>51045</v>
      </c>
      <c r="D282" s="12">
        <v>0</v>
      </c>
      <c r="E282" s="12">
        <v>0</v>
      </c>
      <c r="F282" s="11">
        <f t="shared" si="11"/>
        <v>335581.44</v>
      </c>
      <c r="J282" s="9">
        <f t="shared" si="10"/>
        <v>0</v>
      </c>
    </row>
    <row r="283" spans="1:10" ht="12.75">
      <c r="A283" s="9">
        <f>202+PRRAS!H107</f>
        <v>282</v>
      </c>
      <c r="B283" s="12">
        <f>PRRAS!I107</f>
        <v>13596</v>
      </c>
      <c r="C283" s="12">
        <f>PRRAS!J107</f>
        <v>31312</v>
      </c>
      <c r="D283" s="12">
        <v>0</v>
      </c>
      <c r="E283" s="12">
        <v>0</v>
      </c>
      <c r="F283" s="11">
        <f t="shared" si="11"/>
        <v>214940.4</v>
      </c>
      <c r="J283" s="9">
        <f t="shared" si="10"/>
        <v>0</v>
      </c>
    </row>
    <row r="284" spans="1:10" ht="12.75">
      <c r="A284" s="9">
        <f>202+PRRAS!H108</f>
        <v>283</v>
      </c>
      <c r="B284" s="12">
        <f>PRRAS!I108</f>
        <v>293868</v>
      </c>
      <c r="C284" s="12">
        <f>PRRAS!J108</f>
        <v>264441</v>
      </c>
      <c r="D284" s="12">
        <v>0</v>
      </c>
      <c r="E284" s="12">
        <v>0</v>
      </c>
      <c r="F284" s="11">
        <f t="shared" si="11"/>
        <v>2328382.5</v>
      </c>
      <c r="J284" s="9">
        <f t="shared" si="10"/>
        <v>0</v>
      </c>
    </row>
    <row r="285" spans="1:10" ht="12.75">
      <c r="A285" s="9">
        <f>202+PRRAS!H109</f>
        <v>284</v>
      </c>
      <c r="B285" s="12">
        <f>PRRAS!I109</f>
        <v>41602</v>
      </c>
      <c r="C285" s="12">
        <f>PRRAS!J109</f>
        <v>31509</v>
      </c>
      <c r="D285" s="12">
        <v>0</v>
      </c>
      <c r="E285" s="12">
        <v>0</v>
      </c>
      <c r="F285" s="11">
        <f t="shared" si="11"/>
        <v>297120.8</v>
      </c>
      <c r="J285" s="9">
        <f t="shared" si="10"/>
        <v>0</v>
      </c>
    </row>
    <row r="286" spans="1:10" ht="12.75">
      <c r="A286" s="9">
        <f>202+PRRAS!H110</f>
        <v>285</v>
      </c>
      <c r="B286" s="12">
        <f>PRRAS!I110</f>
        <v>4085</v>
      </c>
      <c r="C286" s="12">
        <f>PRRAS!J110</f>
        <v>5556</v>
      </c>
      <c r="D286" s="12">
        <v>0</v>
      </c>
      <c r="E286" s="12">
        <v>0</v>
      </c>
      <c r="F286" s="11">
        <f t="shared" si="11"/>
        <v>43311.45</v>
      </c>
      <c r="J286" s="9">
        <f t="shared" si="10"/>
        <v>0</v>
      </c>
    </row>
    <row r="287" spans="1:10" ht="12.75">
      <c r="A287" s="9">
        <f>202+PRRAS!H111</f>
        <v>286</v>
      </c>
      <c r="B287" s="12">
        <f>PRRAS!I111</f>
        <v>20889</v>
      </c>
      <c r="C287" s="12">
        <f>PRRAS!J111</f>
        <v>7871</v>
      </c>
      <c r="D287" s="12">
        <v>0</v>
      </c>
      <c r="E287" s="12">
        <v>0</v>
      </c>
      <c r="F287" s="11">
        <f t="shared" si="11"/>
        <v>104764.66</v>
      </c>
      <c r="J287" s="9">
        <f t="shared" si="10"/>
        <v>0</v>
      </c>
    </row>
    <row r="288" spans="1:10" ht="12.75">
      <c r="A288" s="9">
        <f>202+PRRAS!H112</f>
        <v>287</v>
      </c>
      <c r="B288" s="12">
        <f>PRRAS!I112</f>
        <v>15196</v>
      </c>
      <c r="C288" s="12">
        <f>PRRAS!J112</f>
        <v>12417</v>
      </c>
      <c r="D288" s="12">
        <v>0</v>
      </c>
      <c r="E288" s="12">
        <v>0</v>
      </c>
      <c r="F288" s="11">
        <f t="shared" si="11"/>
        <v>114886.1</v>
      </c>
      <c r="J288" s="9">
        <f t="shared" si="10"/>
        <v>0</v>
      </c>
    </row>
    <row r="289" spans="1:10" ht="12.75">
      <c r="A289" s="9">
        <f>202+PRRAS!H113</f>
        <v>288</v>
      </c>
      <c r="B289" s="12">
        <f>PRRAS!I113</f>
        <v>1432</v>
      </c>
      <c r="C289" s="12">
        <f>PRRAS!J113</f>
        <v>5665</v>
      </c>
      <c r="D289" s="12">
        <v>0</v>
      </c>
      <c r="E289" s="12">
        <v>0</v>
      </c>
      <c r="F289" s="11">
        <f t="shared" si="11"/>
        <v>36754.56</v>
      </c>
      <c r="J289" s="9">
        <f t="shared" si="10"/>
        <v>0</v>
      </c>
    </row>
    <row r="290" spans="1:10" ht="12.75">
      <c r="A290" s="9">
        <f>202+PRRAS!H114</f>
        <v>289</v>
      </c>
      <c r="B290" s="12">
        <f>PRRAS!I114</f>
        <v>13719</v>
      </c>
      <c r="C290" s="12">
        <f>PRRAS!J114</f>
        <v>19663</v>
      </c>
      <c r="D290" s="12">
        <v>0</v>
      </c>
      <c r="E290" s="12">
        <v>0</v>
      </c>
      <c r="F290" s="11">
        <f t="shared" si="11"/>
        <v>153300.05</v>
      </c>
      <c r="J290" s="9">
        <f t="shared" si="10"/>
        <v>0</v>
      </c>
    </row>
    <row r="291" spans="1:10" ht="12.75">
      <c r="A291" s="9">
        <f>202+PRRAS!H115</f>
        <v>290</v>
      </c>
      <c r="B291" s="12">
        <f>PRRAS!I115</f>
        <v>6169</v>
      </c>
      <c r="C291" s="12">
        <f>PRRAS!J115</f>
        <v>5593</v>
      </c>
      <c r="D291" s="12">
        <v>0</v>
      </c>
      <c r="E291" s="12">
        <v>0</v>
      </c>
      <c r="F291" s="11">
        <f t="shared" si="11"/>
        <v>50329.5</v>
      </c>
      <c r="J291" s="9">
        <f t="shared" si="10"/>
        <v>0</v>
      </c>
    </row>
    <row r="292" spans="1:10" ht="12.75">
      <c r="A292" s="9">
        <f>202+PRRAS!H116</f>
        <v>291</v>
      </c>
      <c r="B292" s="12">
        <f>PRRAS!I116</f>
        <v>7550</v>
      </c>
      <c r="C292" s="12">
        <f>PRRAS!J116</f>
        <v>13936</v>
      </c>
      <c r="D292" s="12">
        <v>0</v>
      </c>
      <c r="E292" s="12">
        <v>0</v>
      </c>
      <c r="F292" s="11">
        <f t="shared" si="11"/>
        <v>103078.02</v>
      </c>
      <c r="J292" s="9">
        <f t="shared" si="10"/>
        <v>0</v>
      </c>
    </row>
    <row r="293" spans="1:10" ht="12.75">
      <c r="A293" s="9">
        <f>202+PRRAS!H117</f>
        <v>292</v>
      </c>
      <c r="B293" s="12">
        <f>PRRAS!I117</f>
        <v>0</v>
      </c>
      <c r="C293" s="12">
        <f>PRRAS!J117</f>
        <v>0</v>
      </c>
      <c r="D293" s="12">
        <v>0</v>
      </c>
      <c r="E293" s="12">
        <v>0</v>
      </c>
      <c r="F293" s="11">
        <f t="shared" si="11"/>
        <v>0</v>
      </c>
      <c r="J293" s="9">
        <f t="shared" si="10"/>
        <v>0</v>
      </c>
    </row>
    <row r="294" spans="1:10" ht="12.75">
      <c r="A294" s="9">
        <f>202+PRRAS!H118</f>
        <v>293</v>
      </c>
      <c r="B294" s="12">
        <f>PRRAS!I118</f>
        <v>0</v>
      </c>
      <c r="C294" s="12">
        <f>PRRAS!J118</f>
        <v>0</v>
      </c>
      <c r="D294" s="12">
        <v>0</v>
      </c>
      <c r="E294" s="12">
        <v>0</v>
      </c>
      <c r="F294" s="11">
        <f t="shared" si="11"/>
        <v>0</v>
      </c>
      <c r="J294" s="9">
        <f t="shared" si="10"/>
        <v>0</v>
      </c>
    </row>
    <row r="295" spans="1:10" ht="12.75">
      <c r="A295" s="9">
        <f>202+PRRAS!H119</f>
        <v>294</v>
      </c>
      <c r="B295" s="12">
        <f>PRRAS!I119</f>
        <v>0</v>
      </c>
      <c r="C295" s="12">
        <f>PRRAS!J119</f>
        <v>134</v>
      </c>
      <c r="D295" s="12">
        <v>0</v>
      </c>
      <c r="E295" s="12">
        <v>0</v>
      </c>
      <c r="F295" s="11">
        <f t="shared" si="11"/>
        <v>787.92</v>
      </c>
      <c r="J295" s="9">
        <f t="shared" si="10"/>
        <v>0</v>
      </c>
    </row>
    <row r="296" spans="1:10" ht="12.75">
      <c r="A296" s="9">
        <f>202+PRRAS!H120</f>
        <v>295</v>
      </c>
      <c r="B296" s="12">
        <f>PRRAS!I120</f>
        <v>34776</v>
      </c>
      <c r="C296" s="12">
        <f>PRRAS!J120</f>
        <v>47885</v>
      </c>
      <c r="D296" s="12">
        <v>0</v>
      </c>
      <c r="E296" s="12">
        <v>0</v>
      </c>
      <c r="F296" s="11">
        <f t="shared" si="11"/>
        <v>385110.7</v>
      </c>
      <c r="J296" s="9">
        <f t="shared" si="10"/>
        <v>0</v>
      </c>
    </row>
    <row r="297" spans="1:10" ht="12.75">
      <c r="A297" s="9">
        <f>202+PRRAS!H121</f>
        <v>296</v>
      </c>
      <c r="B297" s="12">
        <f>PRRAS!I121</f>
        <v>3666</v>
      </c>
      <c r="C297" s="12">
        <f>PRRAS!J121</f>
        <v>9196</v>
      </c>
      <c r="D297" s="12">
        <v>0</v>
      </c>
      <c r="E297" s="12">
        <v>0</v>
      </c>
      <c r="F297" s="11">
        <f t="shared" si="11"/>
        <v>65291.68</v>
      </c>
      <c r="J297" s="9">
        <f t="shared" si="10"/>
        <v>0</v>
      </c>
    </row>
    <row r="298" spans="1:10" ht="12.75">
      <c r="A298" s="9">
        <f>202+PRRAS!H122</f>
        <v>297</v>
      </c>
      <c r="B298" s="12">
        <f>PRRAS!I122</f>
        <v>0</v>
      </c>
      <c r="C298" s="12">
        <f>PRRAS!J122</f>
        <v>0</v>
      </c>
      <c r="D298" s="12">
        <v>0</v>
      </c>
      <c r="E298" s="12">
        <v>0</v>
      </c>
      <c r="F298" s="11">
        <f t="shared" si="11"/>
        <v>0</v>
      </c>
      <c r="J298" s="9">
        <f t="shared" si="10"/>
        <v>0</v>
      </c>
    </row>
    <row r="299" spans="1:10" ht="12.75">
      <c r="A299" s="9">
        <f>202+PRRAS!H123</f>
        <v>298</v>
      </c>
      <c r="B299" s="12">
        <f>PRRAS!I123</f>
        <v>0</v>
      </c>
      <c r="C299" s="12">
        <f>PRRAS!J123</f>
        <v>0</v>
      </c>
      <c r="D299" s="12">
        <v>0</v>
      </c>
      <c r="E299" s="12">
        <v>0</v>
      </c>
      <c r="F299" s="11">
        <f t="shared" si="11"/>
        <v>0</v>
      </c>
      <c r="J299" s="9">
        <f t="shared" si="10"/>
        <v>0</v>
      </c>
    </row>
    <row r="300" spans="1:10" ht="12.75">
      <c r="A300" s="9">
        <f>202+PRRAS!H124</f>
        <v>299</v>
      </c>
      <c r="B300" s="12">
        <f>PRRAS!I124</f>
        <v>0</v>
      </c>
      <c r="C300" s="12">
        <f>PRRAS!J124</f>
        <v>0</v>
      </c>
      <c r="D300" s="12">
        <v>0</v>
      </c>
      <c r="E300" s="12">
        <v>0</v>
      </c>
      <c r="F300" s="11">
        <f t="shared" si="11"/>
        <v>0</v>
      </c>
      <c r="J300" s="9">
        <f t="shared" si="10"/>
        <v>0</v>
      </c>
    </row>
    <row r="301" spans="1:10" ht="12.75">
      <c r="A301" s="9">
        <f>202+PRRAS!H125</f>
        <v>300</v>
      </c>
      <c r="B301" s="12">
        <f>PRRAS!I125</f>
        <v>0</v>
      </c>
      <c r="C301" s="12">
        <f>PRRAS!J125</f>
        <v>0</v>
      </c>
      <c r="D301" s="12">
        <v>0</v>
      </c>
      <c r="E301" s="12">
        <v>0</v>
      </c>
      <c r="F301" s="11">
        <f t="shared" si="11"/>
        <v>0</v>
      </c>
      <c r="J301" s="9">
        <f t="shared" si="10"/>
        <v>0</v>
      </c>
    </row>
    <row r="302" spans="1:10" ht="12.75">
      <c r="A302" s="9">
        <f>202+PRRAS!H126</f>
        <v>301</v>
      </c>
      <c r="B302" s="12">
        <f>PRRAS!I126</f>
        <v>0</v>
      </c>
      <c r="C302" s="12">
        <f>PRRAS!J126</f>
        <v>0</v>
      </c>
      <c r="D302" s="12">
        <v>0</v>
      </c>
      <c r="E302" s="12">
        <v>0</v>
      </c>
      <c r="F302" s="11">
        <f t="shared" si="11"/>
        <v>0</v>
      </c>
      <c r="J302" s="9">
        <f t="shared" si="10"/>
        <v>0</v>
      </c>
    </row>
    <row r="303" spans="1:10" ht="12.75">
      <c r="A303" s="9">
        <f>202+PRRAS!H127</f>
        <v>302</v>
      </c>
      <c r="B303" s="12">
        <f>PRRAS!I127</f>
        <v>3666</v>
      </c>
      <c r="C303" s="12">
        <f>PRRAS!J127</f>
        <v>9196</v>
      </c>
      <c r="D303" s="12">
        <v>0</v>
      </c>
      <c r="E303" s="12">
        <v>0</v>
      </c>
      <c r="F303" s="11">
        <f t="shared" si="11"/>
        <v>66615.16</v>
      </c>
      <c r="J303" s="9">
        <f t="shared" si="10"/>
        <v>0</v>
      </c>
    </row>
    <row r="304" spans="1:10" ht="12.75">
      <c r="A304" s="9">
        <f>202+PRRAS!H128</f>
        <v>303</v>
      </c>
      <c r="B304" s="12">
        <f>PRRAS!I128</f>
        <v>3132</v>
      </c>
      <c r="C304" s="12">
        <f>PRRAS!J128</f>
        <v>4264</v>
      </c>
      <c r="D304" s="12">
        <v>0</v>
      </c>
      <c r="E304" s="12">
        <v>0</v>
      </c>
      <c r="F304" s="11">
        <f t="shared" si="11"/>
        <v>35329.8</v>
      </c>
      <c r="J304" s="9">
        <f t="shared" si="10"/>
        <v>0</v>
      </c>
    </row>
    <row r="305" spans="1:10" ht="12.75">
      <c r="A305" s="9">
        <f>202+PRRAS!H129</f>
        <v>304</v>
      </c>
      <c r="B305" s="12">
        <f>PRRAS!I129</f>
        <v>534</v>
      </c>
      <c r="C305" s="12">
        <f>PRRAS!J129</f>
        <v>1627</v>
      </c>
      <c r="D305" s="12">
        <v>0</v>
      </c>
      <c r="E305" s="12">
        <v>0</v>
      </c>
      <c r="F305" s="11">
        <f t="shared" si="11"/>
        <v>11515.52</v>
      </c>
      <c r="J305" s="9">
        <f t="shared" si="10"/>
        <v>0</v>
      </c>
    </row>
    <row r="306" spans="1:10" ht="12.75">
      <c r="A306" s="9">
        <f>202+PRRAS!H130</f>
        <v>305</v>
      </c>
      <c r="B306" s="12">
        <f>PRRAS!I130</f>
        <v>0</v>
      </c>
      <c r="C306" s="12">
        <f>PRRAS!J130</f>
        <v>8</v>
      </c>
      <c r="D306" s="12">
        <v>0</v>
      </c>
      <c r="E306" s="12">
        <v>0</v>
      </c>
      <c r="F306" s="11">
        <f t="shared" si="11"/>
        <v>48.8</v>
      </c>
      <c r="J306" s="9">
        <f t="shared" si="10"/>
        <v>0</v>
      </c>
    </row>
    <row r="307" spans="1:10" ht="12.75">
      <c r="A307" s="9">
        <f>202+PRRAS!H131</f>
        <v>306</v>
      </c>
      <c r="B307" s="12">
        <f>PRRAS!I131</f>
        <v>0</v>
      </c>
      <c r="C307" s="12">
        <f>PRRAS!J131</f>
        <v>3297</v>
      </c>
      <c r="D307" s="12">
        <v>0</v>
      </c>
      <c r="E307" s="12">
        <v>0</v>
      </c>
      <c r="F307" s="11">
        <f t="shared" si="11"/>
        <v>20177.64</v>
      </c>
      <c r="J307" s="9">
        <f t="shared" si="10"/>
        <v>0</v>
      </c>
    </row>
    <row r="308" spans="1:10" ht="12.75">
      <c r="A308" s="9">
        <f>202+PRRAS!H132</f>
        <v>307</v>
      </c>
      <c r="B308" s="12">
        <f>PRRAS!I132</f>
        <v>0</v>
      </c>
      <c r="C308" s="12">
        <f>PRRAS!J132</f>
        <v>0</v>
      </c>
      <c r="D308" s="12">
        <v>0</v>
      </c>
      <c r="E308" s="12">
        <v>0</v>
      </c>
      <c r="F308" s="11">
        <f t="shared" si="11"/>
        <v>0</v>
      </c>
      <c r="J308" s="9">
        <f t="shared" si="10"/>
        <v>0</v>
      </c>
    </row>
    <row r="309" spans="1:10" ht="12.75">
      <c r="A309" s="9">
        <f>202+PRRAS!H133</f>
        <v>308</v>
      </c>
      <c r="B309" s="12">
        <f>PRRAS!I133</f>
        <v>0</v>
      </c>
      <c r="C309" s="12">
        <f>PRRAS!J133</f>
        <v>0</v>
      </c>
      <c r="D309" s="12">
        <v>0</v>
      </c>
      <c r="E309" s="12">
        <v>0</v>
      </c>
      <c r="F309" s="11">
        <f t="shared" si="11"/>
        <v>0</v>
      </c>
      <c r="J309" s="9">
        <f t="shared" si="10"/>
        <v>0</v>
      </c>
    </row>
    <row r="310" spans="1:10" ht="12.75">
      <c r="A310" s="9">
        <f>202+PRRAS!H134</f>
        <v>309</v>
      </c>
      <c r="B310" s="12">
        <f>PRRAS!I134</f>
        <v>0</v>
      </c>
      <c r="C310" s="12">
        <f>PRRAS!J134</f>
        <v>0</v>
      </c>
      <c r="D310" s="12">
        <v>0</v>
      </c>
      <c r="E310" s="12">
        <v>0</v>
      </c>
      <c r="F310" s="11">
        <f t="shared" si="11"/>
        <v>0</v>
      </c>
      <c r="J310" s="9">
        <f t="shared" si="10"/>
        <v>0</v>
      </c>
    </row>
    <row r="311" spans="1:10" ht="12.75">
      <c r="A311" s="9">
        <f>202+PRRAS!H135</f>
        <v>310</v>
      </c>
      <c r="B311" s="12">
        <f>PRRAS!I135</f>
        <v>0</v>
      </c>
      <c r="C311" s="12">
        <f>PRRAS!J135</f>
        <v>0</v>
      </c>
      <c r="D311" s="12">
        <v>0</v>
      </c>
      <c r="E311" s="12">
        <v>0</v>
      </c>
      <c r="F311" s="11">
        <f t="shared" si="11"/>
        <v>0</v>
      </c>
      <c r="J311" s="9">
        <f t="shared" si="10"/>
        <v>0</v>
      </c>
    </row>
    <row r="312" spans="1:10" ht="12.75">
      <c r="A312" s="9">
        <f>202+PRRAS!H136</f>
        <v>311</v>
      </c>
      <c r="B312" s="12">
        <f>PRRAS!I136</f>
        <v>0</v>
      </c>
      <c r="C312" s="12">
        <f>PRRAS!J136</f>
        <v>0</v>
      </c>
      <c r="D312" s="12">
        <v>0</v>
      </c>
      <c r="E312" s="12">
        <v>0</v>
      </c>
      <c r="F312" s="11">
        <f t="shared" si="11"/>
        <v>0</v>
      </c>
      <c r="J312" s="9">
        <f t="shared" si="10"/>
        <v>0</v>
      </c>
    </row>
    <row r="313" spans="1:10" ht="12.75">
      <c r="A313" s="9">
        <f>202+PRRAS!H137</f>
        <v>312</v>
      </c>
      <c r="B313" s="12">
        <f>PRRAS!I137</f>
        <v>0</v>
      </c>
      <c r="C313" s="12">
        <f>PRRAS!J137</f>
        <v>17220</v>
      </c>
      <c r="D313" s="12">
        <v>0</v>
      </c>
      <c r="E313" s="12">
        <v>0</v>
      </c>
      <c r="F313" s="11">
        <f t="shared" si="11"/>
        <v>107452.8</v>
      </c>
      <c r="J313" s="9">
        <f t="shared" si="10"/>
        <v>0</v>
      </c>
    </row>
    <row r="314" spans="1:10" ht="12.75">
      <c r="A314" s="9">
        <f>202+PRRAS!H138</f>
        <v>313</v>
      </c>
      <c r="B314" s="12">
        <f>PRRAS!I138</f>
        <v>0</v>
      </c>
      <c r="C314" s="12">
        <f>PRRAS!J138</f>
        <v>0</v>
      </c>
      <c r="D314" s="12">
        <v>0</v>
      </c>
      <c r="E314" s="12">
        <v>0</v>
      </c>
      <c r="F314" s="11">
        <f t="shared" si="11"/>
        <v>0</v>
      </c>
      <c r="J314" s="9">
        <f t="shared" si="10"/>
        <v>0</v>
      </c>
    </row>
    <row r="315" spans="1:10" ht="12.75">
      <c r="A315" s="9">
        <f>202+PRRAS!H139</f>
        <v>314</v>
      </c>
      <c r="B315" s="12">
        <f>PRRAS!I139</f>
        <v>0</v>
      </c>
      <c r="C315" s="12">
        <f>PRRAS!J139</f>
        <v>0</v>
      </c>
      <c r="D315" s="12">
        <v>0</v>
      </c>
      <c r="E315" s="12">
        <v>0</v>
      </c>
      <c r="F315" s="11">
        <f t="shared" si="11"/>
        <v>0</v>
      </c>
      <c r="J315" s="9">
        <f t="shared" si="10"/>
        <v>0</v>
      </c>
    </row>
    <row r="316" spans="1:10" ht="12.75">
      <c r="A316" s="9">
        <f>202+PRRAS!H140</f>
        <v>315</v>
      </c>
      <c r="B316" s="12">
        <f>PRRAS!I140</f>
        <v>0</v>
      </c>
      <c r="C316" s="12">
        <f>PRRAS!J140</f>
        <v>0</v>
      </c>
      <c r="D316" s="12">
        <v>0</v>
      </c>
      <c r="E316" s="12">
        <v>0</v>
      </c>
      <c r="F316" s="11">
        <f t="shared" si="11"/>
        <v>0</v>
      </c>
      <c r="J316" s="9">
        <f t="shared" si="10"/>
        <v>0</v>
      </c>
    </row>
    <row r="317" spans="1:10" ht="12.75">
      <c r="A317" s="9">
        <f>202+PRRAS!H141</f>
        <v>316</v>
      </c>
      <c r="B317" s="12">
        <f>PRRAS!I141</f>
        <v>0</v>
      </c>
      <c r="C317" s="12">
        <f>PRRAS!J141</f>
        <v>0</v>
      </c>
      <c r="D317" s="12">
        <v>0</v>
      </c>
      <c r="E317" s="12">
        <v>0</v>
      </c>
      <c r="F317" s="11">
        <f t="shared" si="11"/>
        <v>0</v>
      </c>
      <c r="J317" s="9">
        <f t="shared" si="10"/>
        <v>0</v>
      </c>
    </row>
    <row r="318" spans="1:10" ht="12.75">
      <c r="A318" s="9">
        <f>202+PRRAS!H142</f>
        <v>317</v>
      </c>
      <c r="B318" s="12">
        <f>PRRAS!I142</f>
        <v>0</v>
      </c>
      <c r="C318" s="12">
        <f>PRRAS!J142</f>
        <v>0</v>
      </c>
      <c r="D318" s="12">
        <v>0</v>
      </c>
      <c r="E318" s="12">
        <v>0</v>
      </c>
      <c r="F318" s="11">
        <f t="shared" si="11"/>
        <v>0</v>
      </c>
      <c r="J318" s="9">
        <f t="shared" si="10"/>
        <v>0</v>
      </c>
    </row>
    <row r="319" spans="1:10" ht="12.75">
      <c r="A319" s="9">
        <f>202+PRRAS!H143</f>
        <v>318</v>
      </c>
      <c r="B319" s="12">
        <f>PRRAS!I143</f>
        <v>0</v>
      </c>
      <c r="C319" s="12">
        <f>PRRAS!J143</f>
        <v>17220</v>
      </c>
      <c r="D319" s="12">
        <v>0</v>
      </c>
      <c r="E319" s="12">
        <v>0</v>
      </c>
      <c r="F319" s="11">
        <f t="shared" si="11"/>
        <v>109519.20000000001</v>
      </c>
      <c r="J319" s="9">
        <f t="shared" si="10"/>
        <v>0</v>
      </c>
    </row>
    <row r="320" spans="1:10" ht="12.75">
      <c r="A320" s="9">
        <f>202+PRRAS!H144</f>
        <v>319</v>
      </c>
      <c r="B320" s="12">
        <f>PRRAS!I144</f>
        <v>0</v>
      </c>
      <c r="C320" s="12">
        <f>PRRAS!J144</f>
        <v>0</v>
      </c>
      <c r="D320" s="12">
        <v>0</v>
      </c>
      <c r="E320" s="12">
        <v>0</v>
      </c>
      <c r="F320" s="11">
        <f t="shared" si="11"/>
        <v>0</v>
      </c>
      <c r="J320" s="9">
        <f aca="true" t="shared" si="12" ref="J320:J348">ABS(B320-ROUND(B320,0))+ABS(C320-ROUND(C320,0))</f>
        <v>0</v>
      </c>
    </row>
    <row r="321" spans="1:10" ht="12.75">
      <c r="A321" s="9">
        <f>202+PRRAS!H145</f>
        <v>320</v>
      </c>
      <c r="B321" s="12">
        <f>PRRAS!I145</f>
        <v>0</v>
      </c>
      <c r="C321" s="12">
        <f>PRRAS!J145</f>
        <v>0</v>
      </c>
      <c r="D321" s="12">
        <v>0</v>
      </c>
      <c r="E321" s="12">
        <v>0</v>
      </c>
      <c r="F321" s="11">
        <f t="shared" si="11"/>
        <v>0</v>
      </c>
      <c r="J321" s="9">
        <f t="shared" si="12"/>
        <v>0</v>
      </c>
    </row>
    <row r="322" spans="1:10" ht="12.75">
      <c r="A322" s="9">
        <f>202+PRRAS!H146</f>
        <v>321</v>
      </c>
      <c r="B322" s="12">
        <f>PRRAS!I146</f>
        <v>0</v>
      </c>
      <c r="C322" s="12">
        <f>PRRAS!J146</f>
        <v>0</v>
      </c>
      <c r="D322" s="12">
        <v>0</v>
      </c>
      <c r="E322" s="12">
        <v>0</v>
      </c>
      <c r="F322" s="11">
        <f t="shared" si="11"/>
        <v>0</v>
      </c>
      <c r="J322" s="9">
        <f t="shared" si="12"/>
        <v>0</v>
      </c>
    </row>
    <row r="323" spans="1:10" ht="12.75">
      <c r="A323" s="9">
        <f>202+PRRAS!H147</f>
        <v>322</v>
      </c>
      <c r="B323" s="12">
        <f>PRRAS!I147</f>
        <v>0</v>
      </c>
      <c r="C323" s="12">
        <f>PRRAS!J147</f>
        <v>17220</v>
      </c>
      <c r="D323" s="12">
        <v>0</v>
      </c>
      <c r="E323" s="12">
        <v>0</v>
      </c>
      <c r="F323" s="11">
        <f t="shared" si="11"/>
        <v>110896.8</v>
      </c>
      <c r="J323" s="9">
        <f t="shared" si="12"/>
        <v>0</v>
      </c>
    </row>
    <row r="324" spans="1:10" ht="12.75">
      <c r="A324" s="9">
        <f>202+PRRAS!H148</f>
        <v>323</v>
      </c>
      <c r="B324" s="12">
        <f>PRRAS!I148</f>
        <v>0</v>
      </c>
      <c r="C324" s="12">
        <f>PRRAS!J148</f>
        <v>0</v>
      </c>
      <c r="D324" s="12">
        <v>0</v>
      </c>
      <c r="E324" s="12">
        <v>0</v>
      </c>
      <c r="F324" s="11">
        <f t="shared" si="11"/>
        <v>0</v>
      </c>
      <c r="J324" s="9">
        <f t="shared" si="12"/>
        <v>0</v>
      </c>
    </row>
    <row r="325" spans="1:10" ht="12.75">
      <c r="A325" s="9">
        <f>202+PRRAS!H149</f>
        <v>324</v>
      </c>
      <c r="B325" s="12">
        <f>PRRAS!I149</f>
        <v>0</v>
      </c>
      <c r="C325" s="12">
        <f>PRRAS!J149</f>
        <v>0</v>
      </c>
      <c r="D325" s="12">
        <v>0</v>
      </c>
      <c r="E325" s="12">
        <v>0</v>
      </c>
      <c r="F325" s="11">
        <f t="shared" si="11"/>
        <v>0</v>
      </c>
      <c r="J325" s="9">
        <f t="shared" si="12"/>
        <v>0</v>
      </c>
    </row>
    <row r="326" spans="1:10" ht="12.75">
      <c r="A326" s="9">
        <f>202+PRRAS!H150</f>
        <v>325</v>
      </c>
      <c r="B326" s="12">
        <f>PRRAS!I150</f>
        <v>0</v>
      </c>
      <c r="C326" s="12">
        <f>PRRAS!J150</f>
        <v>0</v>
      </c>
      <c r="D326" s="12">
        <v>0</v>
      </c>
      <c r="E326" s="12">
        <v>0</v>
      </c>
      <c r="F326" s="11">
        <f t="shared" si="11"/>
        <v>0</v>
      </c>
      <c r="J326" s="9">
        <f t="shared" si="12"/>
        <v>0</v>
      </c>
    </row>
    <row r="327" spans="1:10" ht="12.75">
      <c r="A327" s="9">
        <f>202+PRRAS!H151</f>
        <v>326</v>
      </c>
      <c r="B327" s="12">
        <f>PRRAS!I151</f>
        <v>0</v>
      </c>
      <c r="C327" s="12">
        <f>PRRAS!J151</f>
        <v>0</v>
      </c>
      <c r="D327" s="12">
        <v>0</v>
      </c>
      <c r="E327" s="12">
        <v>0</v>
      </c>
      <c r="F327" s="11">
        <f t="shared" si="11"/>
        <v>0</v>
      </c>
      <c r="J327" s="9">
        <f t="shared" si="12"/>
        <v>0</v>
      </c>
    </row>
    <row r="328" spans="1:10" ht="12.75">
      <c r="A328" s="9">
        <f>202+PRRAS!H152</f>
        <v>327</v>
      </c>
      <c r="B328" s="12">
        <f>PRRAS!I152</f>
        <v>968290</v>
      </c>
      <c r="C328" s="12">
        <f>PRRAS!J152</f>
        <v>957726</v>
      </c>
      <c r="D328" s="12">
        <v>0</v>
      </c>
      <c r="E328" s="12">
        <v>0</v>
      </c>
      <c r="F328" s="11">
        <f t="shared" si="11"/>
        <v>9429836.34</v>
      </c>
      <c r="J328" s="9">
        <f t="shared" si="12"/>
        <v>0</v>
      </c>
    </row>
    <row r="329" spans="1:10" ht="12.75">
      <c r="A329" s="9">
        <f>202+PRRAS!H153</f>
        <v>328</v>
      </c>
      <c r="B329" s="12">
        <f>PRRAS!I153</f>
        <v>0</v>
      </c>
      <c r="C329" s="12">
        <f>PRRAS!J153</f>
        <v>134396</v>
      </c>
      <c r="D329" s="12">
        <v>0</v>
      </c>
      <c r="E329" s="12">
        <v>0</v>
      </c>
      <c r="F329" s="11">
        <f t="shared" si="11"/>
        <v>881637.7599999999</v>
      </c>
      <c r="J329" s="9">
        <f t="shared" si="12"/>
        <v>0</v>
      </c>
    </row>
    <row r="330" spans="1:10" ht="12.75">
      <c r="A330" s="9">
        <f>202+PRRAS!H154</f>
        <v>329</v>
      </c>
      <c r="B330" s="12">
        <f>PRRAS!I154</f>
        <v>353963</v>
      </c>
      <c r="C330" s="12">
        <f>PRRAS!J154</f>
        <v>0</v>
      </c>
      <c r="D330" s="12">
        <v>0</v>
      </c>
      <c r="E330" s="12">
        <v>0</v>
      </c>
      <c r="F330" s="11">
        <f t="shared" si="11"/>
        <v>1164538.27</v>
      </c>
      <c r="J330" s="9">
        <f t="shared" si="12"/>
        <v>0</v>
      </c>
    </row>
    <row r="331" spans="1:10" ht="12.75">
      <c r="A331" s="9">
        <f>202+PRRAS!H155</f>
        <v>330</v>
      </c>
      <c r="B331" s="12">
        <f>PRRAS!I155</f>
        <v>534953</v>
      </c>
      <c r="C331" s="12">
        <f>PRRAS!J155</f>
        <v>180990</v>
      </c>
      <c r="D331" s="12">
        <v>0</v>
      </c>
      <c r="E331" s="12">
        <v>0</v>
      </c>
      <c r="F331" s="11">
        <f t="shared" si="11"/>
        <v>2959878.9</v>
      </c>
      <c r="J331" s="9">
        <f t="shared" si="12"/>
        <v>0</v>
      </c>
    </row>
    <row r="332" spans="1:10" ht="12.75">
      <c r="A332" s="9">
        <f>202+PRRAS!H156</f>
        <v>331</v>
      </c>
      <c r="B332" s="12">
        <f>PRRAS!I156</f>
        <v>0</v>
      </c>
      <c r="C332" s="12">
        <f>PRRAS!J156</f>
        <v>0</v>
      </c>
      <c r="D332" s="12">
        <v>0</v>
      </c>
      <c r="E332" s="12">
        <v>0</v>
      </c>
      <c r="F332" s="11">
        <f t="shared" si="11"/>
        <v>0</v>
      </c>
      <c r="J332" s="9">
        <f t="shared" si="12"/>
        <v>0</v>
      </c>
    </row>
    <row r="333" spans="1:10" ht="12.75">
      <c r="A333" s="9">
        <f>202+PRRAS!H157</f>
        <v>332</v>
      </c>
      <c r="B333" s="12">
        <f>PRRAS!I157</f>
        <v>180990</v>
      </c>
      <c r="C333" s="12">
        <f>PRRAS!J157</f>
        <v>315386</v>
      </c>
      <c r="D333" s="12">
        <v>0</v>
      </c>
      <c r="E333" s="12">
        <v>0</v>
      </c>
      <c r="F333" s="11">
        <f aca="true" t="shared" si="13" ref="F333:F348">A333/100*B333+A333/50*C333</f>
        <v>2695049.84</v>
      </c>
      <c r="J333" s="9">
        <f t="shared" si="12"/>
        <v>0</v>
      </c>
    </row>
    <row r="334" spans="1:10" ht="12.75">
      <c r="A334" s="9">
        <f>202+PRRAS!H158</f>
        <v>333</v>
      </c>
      <c r="B334" s="12">
        <f>PRRAS!I158</f>
        <v>0</v>
      </c>
      <c r="C334" s="12">
        <f>PRRAS!J158</f>
        <v>0</v>
      </c>
      <c r="D334" s="12">
        <v>0</v>
      </c>
      <c r="E334" s="12">
        <v>0</v>
      </c>
      <c r="F334" s="11">
        <f t="shared" si="13"/>
        <v>0</v>
      </c>
      <c r="J334" s="9">
        <f t="shared" si="12"/>
        <v>0</v>
      </c>
    </row>
    <row r="335" spans="1:10" ht="12.75">
      <c r="A335" s="9">
        <f>202+PRRAS!H160</f>
        <v>334</v>
      </c>
      <c r="B335" s="12">
        <f>PRRAS!I160</f>
        <v>374990</v>
      </c>
      <c r="C335" s="12">
        <f>PRRAS!J160</f>
        <v>9128</v>
      </c>
      <c r="D335" s="12">
        <v>0</v>
      </c>
      <c r="E335" s="12">
        <v>0</v>
      </c>
      <c r="F335" s="11">
        <f t="shared" si="13"/>
        <v>1313441.64</v>
      </c>
      <c r="J335" s="9">
        <f t="shared" si="12"/>
        <v>0</v>
      </c>
    </row>
    <row r="336" spans="1:10" ht="12.75">
      <c r="A336" s="9">
        <f>202+PRRAS!H161</f>
        <v>335</v>
      </c>
      <c r="B336" s="12">
        <f>PRRAS!I161</f>
        <v>1039454</v>
      </c>
      <c r="C336" s="12">
        <f>PRRAS!J161</f>
        <v>1673886</v>
      </c>
      <c r="D336" s="12">
        <v>0</v>
      </c>
      <c r="E336" s="12">
        <v>0</v>
      </c>
      <c r="F336" s="11">
        <f t="shared" si="13"/>
        <v>14697207.100000001</v>
      </c>
      <c r="J336" s="9">
        <f t="shared" si="12"/>
        <v>0</v>
      </c>
    </row>
    <row r="337" spans="1:10" ht="12.75">
      <c r="A337" s="9">
        <f>202+PRRAS!H162</f>
        <v>336</v>
      </c>
      <c r="B337" s="12">
        <f>PRRAS!I162</f>
        <v>1405316</v>
      </c>
      <c r="C337" s="12">
        <f>PRRAS!J162</f>
        <v>1664411</v>
      </c>
      <c r="D337" s="12">
        <v>0</v>
      </c>
      <c r="E337" s="12">
        <v>0</v>
      </c>
      <c r="F337" s="11">
        <f t="shared" si="13"/>
        <v>15906703.68</v>
      </c>
      <c r="J337" s="9">
        <f t="shared" si="12"/>
        <v>0</v>
      </c>
    </row>
    <row r="338" spans="1:10" ht="12.75">
      <c r="A338" s="9">
        <f>202+PRRAS!H163</f>
        <v>337</v>
      </c>
      <c r="B338" s="12">
        <f>PRRAS!I163</f>
        <v>9128</v>
      </c>
      <c r="C338" s="12">
        <f>PRRAS!J163</f>
        <v>18603</v>
      </c>
      <c r="D338" s="12">
        <v>0</v>
      </c>
      <c r="E338" s="12">
        <v>0</v>
      </c>
      <c r="F338" s="11">
        <f t="shared" si="13"/>
        <v>156145.58000000002</v>
      </c>
      <c r="J338" s="9">
        <f t="shared" si="12"/>
        <v>0</v>
      </c>
    </row>
    <row r="339" spans="1:10" ht="12.75">
      <c r="A339" s="9">
        <f>202+PRRAS!H164</f>
        <v>338</v>
      </c>
      <c r="B339" s="12">
        <f>PRRAS!I164</f>
        <v>3</v>
      </c>
      <c r="C339" s="12">
        <f>PRRAS!J164</f>
        <v>3</v>
      </c>
      <c r="D339" s="12">
        <v>0</v>
      </c>
      <c r="E339" s="12">
        <v>0</v>
      </c>
      <c r="F339" s="11">
        <f t="shared" si="13"/>
        <v>30.42</v>
      </c>
      <c r="J339" s="9">
        <f t="shared" si="12"/>
        <v>0</v>
      </c>
    </row>
    <row r="340" spans="1:10" ht="12.75">
      <c r="A340" s="9">
        <f>202+PRRAS!H165</f>
        <v>339</v>
      </c>
      <c r="B340" s="12">
        <f>PRRAS!I165</f>
        <v>3</v>
      </c>
      <c r="C340" s="12">
        <f>PRRAS!J165</f>
        <v>3</v>
      </c>
      <c r="D340" s="12">
        <v>0</v>
      </c>
      <c r="E340" s="12">
        <v>0</v>
      </c>
      <c r="F340" s="11">
        <f t="shared" si="13"/>
        <v>30.509999999999998</v>
      </c>
      <c r="J340" s="9">
        <f t="shared" si="12"/>
        <v>0</v>
      </c>
    </row>
    <row r="341" spans="1:10" ht="12.75">
      <c r="A341" s="9">
        <f>202+PRRAS!H168</f>
        <v>340</v>
      </c>
      <c r="B341" s="12">
        <f>PRRAS!I168</f>
        <v>0</v>
      </c>
      <c r="C341" s="12">
        <f>PRRAS!J168</f>
        <v>0</v>
      </c>
      <c r="D341" s="12">
        <v>0</v>
      </c>
      <c r="E341" s="12">
        <v>0</v>
      </c>
      <c r="F341" s="11">
        <f t="shared" si="13"/>
        <v>0</v>
      </c>
      <c r="J341" s="9">
        <f t="shared" si="12"/>
        <v>0</v>
      </c>
    </row>
    <row r="342" spans="1:10" ht="12.75">
      <c r="A342" s="9">
        <f>202+PRRAS!H169</f>
        <v>341</v>
      </c>
      <c r="B342" s="12">
        <f>PRRAS!I169</f>
        <v>0</v>
      </c>
      <c r="C342" s="12">
        <f>PRRAS!J169</f>
        <v>0</v>
      </c>
      <c r="D342" s="12">
        <v>0</v>
      </c>
      <c r="E342" s="12">
        <v>0</v>
      </c>
      <c r="F342" s="11">
        <f t="shared" si="13"/>
        <v>0</v>
      </c>
      <c r="J342" s="9">
        <f t="shared" si="12"/>
        <v>0</v>
      </c>
    </row>
    <row r="343" spans="1:10" ht="12.75">
      <c r="A343" s="9">
        <f>202+PRRAS!H170</f>
        <v>342</v>
      </c>
      <c r="B343" s="12">
        <f>PRRAS!I170</f>
        <v>0</v>
      </c>
      <c r="C343" s="12">
        <f>PRRAS!J170</f>
        <v>0</v>
      </c>
      <c r="D343" s="12">
        <v>0</v>
      </c>
      <c r="E343" s="12">
        <v>0</v>
      </c>
      <c r="F343" s="11">
        <f t="shared" si="13"/>
        <v>0</v>
      </c>
      <c r="J343" s="9">
        <f t="shared" si="12"/>
        <v>0</v>
      </c>
    </row>
    <row r="344" spans="1:10" ht="12.75">
      <c r="A344" s="9">
        <f>202+PRRAS!H171</f>
        <v>343</v>
      </c>
      <c r="B344" s="12">
        <f>PRRAS!I171</f>
        <v>0</v>
      </c>
      <c r="C344" s="12">
        <f>PRRAS!J171</f>
        <v>0</v>
      </c>
      <c r="D344" s="12">
        <v>0</v>
      </c>
      <c r="E344" s="12">
        <v>0</v>
      </c>
      <c r="F344" s="11">
        <f t="shared" si="13"/>
        <v>0</v>
      </c>
      <c r="J344" s="9">
        <f t="shared" si="12"/>
        <v>0</v>
      </c>
    </row>
    <row r="345" spans="1:10" ht="12.75">
      <c r="A345" s="9">
        <f>202+PRRAS!H172</f>
        <v>344</v>
      </c>
      <c r="B345" s="12">
        <f>PRRAS!I172</f>
        <v>0</v>
      </c>
      <c r="C345" s="12">
        <f>PRRAS!J172</f>
        <v>0</v>
      </c>
      <c r="D345" s="12">
        <v>0</v>
      </c>
      <c r="E345" s="12">
        <v>0</v>
      </c>
      <c r="F345" s="11">
        <f t="shared" si="13"/>
        <v>0</v>
      </c>
      <c r="J345" s="9">
        <f t="shared" si="12"/>
        <v>0</v>
      </c>
    </row>
    <row r="346" spans="1:10" ht="12.75">
      <c r="A346" s="9">
        <f>202+PRRAS!H173</f>
        <v>345</v>
      </c>
      <c r="B346" s="12">
        <f>PRRAS!I173</f>
        <v>0</v>
      </c>
      <c r="C346" s="12">
        <f>PRRAS!J173</f>
        <v>0</v>
      </c>
      <c r="D346" s="12">
        <v>0</v>
      </c>
      <c r="E346" s="12">
        <v>0</v>
      </c>
      <c r="F346" s="11">
        <f t="shared" si="13"/>
        <v>0</v>
      </c>
      <c r="J346" s="9">
        <f t="shared" si="12"/>
        <v>0</v>
      </c>
    </row>
    <row r="347" spans="1:10" ht="12.75">
      <c r="A347" s="9">
        <f>202+PRRAS!H175</f>
        <v>346</v>
      </c>
      <c r="B347" s="12">
        <f>PRRAS!I175</f>
        <v>0</v>
      </c>
      <c r="C347" s="12">
        <f>PRRAS!J175</f>
        <v>0</v>
      </c>
      <c r="D347" s="12">
        <v>0</v>
      </c>
      <c r="E347" s="12">
        <v>0</v>
      </c>
      <c r="F347" s="11">
        <f t="shared" si="13"/>
        <v>0</v>
      </c>
      <c r="J347" s="9">
        <f t="shared" si="12"/>
        <v>0</v>
      </c>
    </row>
    <row r="348" spans="1:10" ht="12.75">
      <c r="A348" s="9">
        <f>202+PRRAS!H176</f>
        <v>347</v>
      </c>
      <c r="B348" s="12">
        <f>PRRAS!I176</f>
        <v>6</v>
      </c>
      <c r="C348" s="12">
        <f>PRRAS!J176</f>
        <v>6</v>
      </c>
      <c r="D348" s="12">
        <v>0</v>
      </c>
      <c r="E348" s="12">
        <v>0</v>
      </c>
      <c r="F348" s="11">
        <f t="shared" si="13"/>
        <v>62.46</v>
      </c>
      <c r="J348" s="9">
        <f t="shared" si="12"/>
        <v>0</v>
      </c>
    </row>
  </sheetData>
  <sheetProtection password="C79A" sheet="1" object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H639"/>
  <sheetViews>
    <sheetView showGridLines="0" showRowColHeaders="0" tabSelected="1" zoomScalePageLayoutView="0" workbookViewId="0" topLeftCell="A1">
      <pane ySplit="1" topLeftCell="A29" activePane="bottomLeft" state="frozen"/>
      <selection pane="topLeft" activeCell="A1" sqref="A1"/>
      <selection pane="bottomLeft" activeCell="J56" sqref="J56"/>
    </sheetView>
  </sheetViews>
  <sheetFormatPr defaultColWidth="0" defaultRowHeight="12.75" zeroHeight="1"/>
  <cols>
    <col min="1" max="1" width="8.7109375" style="1" customWidth="1"/>
    <col min="2" max="7" width="11.7109375" style="1" customWidth="1"/>
    <col min="8" max="8" width="6.7109375" style="1" customWidth="1"/>
    <col min="9" max="10" width="15.7109375" style="1" customWidth="1"/>
    <col min="11" max="11" width="8.7109375" style="1" customWidth="1"/>
    <col min="12" max="12" width="2.7109375" style="1" customWidth="1"/>
    <col min="13" max="15" width="9.140625" style="1" hidden="1" customWidth="1"/>
    <col min="16" max="16" width="33.00390625" style="1" hidden="1" customWidth="1"/>
    <col min="17" max="17" width="9.140625" style="41" hidden="1" customWidth="1"/>
    <col min="18" max="16384" width="9.140625" style="1" hidden="1" customWidth="1"/>
  </cols>
  <sheetData>
    <row r="1" spans="1:17" ht="30" customHeight="1">
      <c r="A1" s="63" t="s">
        <v>1226</v>
      </c>
      <c r="B1" s="64" t="s">
        <v>1227</v>
      </c>
      <c r="C1" s="64" t="s">
        <v>962</v>
      </c>
      <c r="D1" s="64" t="s">
        <v>2799</v>
      </c>
      <c r="E1" s="64" t="s">
        <v>2797</v>
      </c>
      <c r="F1" s="64" t="s">
        <v>2798</v>
      </c>
      <c r="G1" s="64" t="s">
        <v>1228</v>
      </c>
      <c r="H1" s="216" t="s">
        <v>2800</v>
      </c>
      <c r="I1" s="64" t="s">
        <v>2801</v>
      </c>
      <c r="J1" s="64" t="s">
        <v>1229</v>
      </c>
      <c r="L1" s="1"/>
      <c r="Q1" s="39"/>
    </row>
    <row r="2" spans="1:17" s="4" customFormat="1" ht="4.5" customHeight="1" thickBot="1">
      <c r="A2" s="21"/>
      <c r="B2" s="22"/>
      <c r="C2" s="22"/>
      <c r="D2" s="22"/>
      <c r="E2" s="22"/>
      <c r="F2" s="22"/>
      <c r="G2" s="22"/>
      <c r="H2" s="23"/>
      <c r="I2" s="22"/>
      <c r="J2" s="22"/>
      <c r="K2" s="23"/>
      <c r="L2" s="24"/>
      <c r="Q2" s="40"/>
    </row>
    <row r="3" spans="1:16" ht="30" customHeight="1" thickBot="1">
      <c r="A3" s="384"/>
      <c r="B3" s="385"/>
      <c r="C3" s="385"/>
      <c r="D3" s="385"/>
      <c r="E3" s="385"/>
      <c r="F3" s="385"/>
      <c r="G3" s="385"/>
      <c r="H3" s="385"/>
      <c r="I3" s="385"/>
      <c r="J3" s="380" t="s">
        <v>971</v>
      </c>
      <c r="K3" s="381"/>
      <c r="O3" s="179">
        <f>SUM(I27:I176)</f>
        <v>10955484</v>
      </c>
      <c r="P3" s="179">
        <f>SUM(J27:J176)</f>
        <v>12368890</v>
      </c>
    </row>
    <row r="4" spans="1:11" ht="47.25" customHeight="1">
      <c r="A4" s="386" t="str">
        <f>"IZVJEŠTAJ O PRIHODIMA I RASHODIMA NEPROFITNIH ORGANIZACIJA
"&amp;IF(K6="","za razdoblje _____________________________________",LOOKUP(K6,S24:S30,T24:T30))</f>
        <v>IZVJEŠTAJ O PRIHODIMA I RASHODIMA NEPROFITNIH ORGANIZACIJA
za razdoblje 1. siječnja do 31. prosinca 2011.</v>
      </c>
      <c r="B4" s="387"/>
      <c r="C4" s="387"/>
      <c r="D4" s="387"/>
      <c r="E4" s="387"/>
      <c r="F4" s="387"/>
      <c r="G4" s="387"/>
      <c r="H4" s="387"/>
      <c r="I4" s="387"/>
      <c r="J4" s="388"/>
      <c r="K4" s="388"/>
    </row>
    <row r="5" spans="1:17" s="2" customFormat="1" ht="9.75" customHeight="1">
      <c r="A5" s="382" t="str">
        <f>IF(K6="","za razdoblje _____________________________________",LOOKUP(K6,S24:S30,T24:T30))</f>
        <v>za razdoblje 1. siječnja do 31. prosinca 2011.</v>
      </c>
      <c r="B5" s="383"/>
      <c r="C5" s="383"/>
      <c r="D5" s="383"/>
      <c r="E5" s="383"/>
      <c r="F5" s="383"/>
      <c r="G5" s="383"/>
      <c r="H5" s="383"/>
      <c r="I5" s="383"/>
      <c r="J5" s="130"/>
      <c r="K5" s="130"/>
      <c r="Q5" s="42"/>
    </row>
    <row r="6" spans="1:11" ht="15.75" customHeight="1">
      <c r="A6" s="364" t="s">
        <v>335</v>
      </c>
      <c r="B6" s="351"/>
      <c r="C6" s="377" t="s">
        <v>989</v>
      </c>
      <c r="D6" s="378"/>
      <c r="E6" s="378"/>
      <c r="F6" s="378"/>
      <c r="G6" s="378"/>
      <c r="H6" s="379"/>
      <c r="I6" s="350" t="s">
        <v>963</v>
      </c>
      <c r="J6" s="351"/>
      <c r="K6" s="53" t="s">
        <v>2314</v>
      </c>
    </row>
    <row r="7" spans="1:11" ht="4.5" customHeight="1">
      <c r="A7" s="25"/>
      <c r="B7" s="25"/>
      <c r="C7" s="28"/>
      <c r="D7" s="28"/>
      <c r="E7" s="55"/>
      <c r="F7" s="56"/>
      <c r="G7" s="56"/>
      <c r="H7" s="56"/>
      <c r="I7" s="56"/>
      <c r="J7" s="31"/>
      <c r="K7" s="36"/>
    </row>
    <row r="8" spans="1:11" ht="15.75" customHeight="1">
      <c r="A8" s="364" t="s">
        <v>2702</v>
      </c>
      <c r="B8" s="365"/>
      <c r="C8" s="51">
        <v>52220</v>
      </c>
      <c r="D8" s="57"/>
      <c r="E8" s="57"/>
      <c r="F8" s="57"/>
      <c r="G8" s="57"/>
      <c r="H8" s="57"/>
      <c r="I8" s="35" t="s">
        <v>535</v>
      </c>
      <c r="J8" s="366">
        <f>SUM(PraviPod!F2:F348)</f>
        <v>107490113.69000003</v>
      </c>
      <c r="K8" s="367"/>
    </row>
    <row r="9" spans="1:11" ht="4.5" customHeight="1">
      <c r="A9" s="26"/>
      <c r="B9" s="26"/>
      <c r="C9" s="28"/>
      <c r="D9" s="28"/>
      <c r="E9" s="56"/>
      <c r="F9" s="56"/>
      <c r="G9" s="56"/>
      <c r="H9" s="56"/>
      <c r="I9" s="56"/>
      <c r="J9" s="31"/>
      <c r="K9" s="38"/>
    </row>
    <row r="10" spans="1:11" ht="15.75" customHeight="1">
      <c r="A10" s="364" t="s">
        <v>365</v>
      </c>
      <c r="B10" s="365"/>
      <c r="C10" s="377" t="s">
        <v>2983</v>
      </c>
      <c r="D10" s="378"/>
      <c r="E10" s="378"/>
      <c r="F10" s="379"/>
      <c r="G10" s="372" t="s">
        <v>1623</v>
      </c>
      <c r="H10" s="373"/>
      <c r="I10" s="374"/>
      <c r="J10" s="375">
        <v>31789769778</v>
      </c>
      <c r="K10" s="376"/>
    </row>
    <row r="11" spans="1:11" ht="4.5" customHeight="1">
      <c r="A11" s="45"/>
      <c r="B11" s="27"/>
      <c r="C11" s="28"/>
      <c r="D11" s="28"/>
      <c r="E11" s="30"/>
      <c r="F11" s="30"/>
      <c r="G11" s="30"/>
      <c r="H11" s="29"/>
      <c r="I11" s="29"/>
      <c r="J11" s="31"/>
      <c r="K11" s="31"/>
    </row>
    <row r="12" spans="1:9" ht="15.75" customHeight="1">
      <c r="A12" s="364" t="s">
        <v>336</v>
      </c>
      <c r="B12" s="365"/>
      <c r="C12" s="377" t="s">
        <v>990</v>
      </c>
      <c r="D12" s="378"/>
      <c r="E12" s="378"/>
      <c r="F12" s="379"/>
      <c r="G12" s="57"/>
      <c r="H12" s="57"/>
      <c r="I12" s="57"/>
    </row>
    <row r="13" spans="1:11" ht="4.5" customHeight="1">
      <c r="A13" s="26"/>
      <c r="B13" s="26"/>
      <c r="C13" s="28"/>
      <c r="D13" s="28"/>
      <c r="E13" s="30"/>
      <c r="F13" s="30"/>
      <c r="G13" s="46"/>
      <c r="H13" s="46"/>
      <c r="I13" s="46"/>
      <c r="J13" s="31"/>
      <c r="K13" s="31"/>
    </row>
    <row r="14" spans="1:11" ht="15.75" customHeight="1">
      <c r="A14" s="364" t="s">
        <v>2304</v>
      </c>
      <c r="B14" s="365"/>
      <c r="C14" s="369"/>
      <c r="D14" s="370"/>
      <c r="E14" s="371"/>
      <c r="G14" s="57"/>
      <c r="H14" s="57"/>
      <c r="I14" s="62" t="str">
        <f>IF(K14&lt;&gt;"","Žup.: "&amp;LOOKUP(K14,S34:S54,T34:T54),"")</f>
        <v>Žup.: ISTARSKA</v>
      </c>
      <c r="J14" s="32" t="s">
        <v>337</v>
      </c>
      <c r="K14" s="44">
        <f>IF(K16&lt;&gt;"",LOOKUP(K16,O24:O580,Q24:Q580),"")</f>
        <v>18</v>
      </c>
    </row>
    <row r="15" spans="1:11" ht="4.5" customHeight="1">
      <c r="A15" s="26"/>
      <c r="B15" s="26"/>
      <c r="C15" s="28"/>
      <c r="D15" s="28"/>
      <c r="E15" s="30"/>
      <c r="F15" s="30"/>
      <c r="G15" s="30"/>
      <c r="H15" s="29"/>
      <c r="I15" s="29"/>
      <c r="J15" s="31"/>
      <c r="K15" s="37"/>
    </row>
    <row r="16" spans="1:11" ht="15.75" customHeight="1">
      <c r="A16" s="350" t="s">
        <v>534</v>
      </c>
      <c r="B16" s="351"/>
      <c r="C16" s="52" t="s">
        <v>991</v>
      </c>
      <c r="D16" s="32" t="s">
        <v>2464</v>
      </c>
      <c r="E16" s="243">
        <v>89303</v>
      </c>
      <c r="F16" s="57"/>
      <c r="G16" s="57"/>
      <c r="H16" s="57"/>
      <c r="I16" s="62" t="str">
        <f>IF(K16&lt;&gt;"","Općina/grad: "&amp;LOOKUP(K16,O24:O580,P24:P580),"")</f>
        <v>Općina/grad: LABIN</v>
      </c>
      <c r="J16" s="32" t="s">
        <v>338</v>
      </c>
      <c r="K16" s="54">
        <v>222</v>
      </c>
    </row>
    <row r="17" spans="1:11" ht="4.5" customHeight="1">
      <c r="A17" s="26"/>
      <c r="B17" s="26"/>
      <c r="C17" s="28"/>
      <c r="D17" s="28"/>
      <c r="E17" s="30"/>
      <c r="F17" s="30"/>
      <c r="G17" s="30"/>
      <c r="H17" s="29"/>
      <c r="I17" s="29"/>
      <c r="J17" s="31"/>
      <c r="K17" s="31"/>
    </row>
    <row r="18" spans="1:7" ht="15.75" customHeight="1">
      <c r="A18" s="350" t="s">
        <v>339</v>
      </c>
      <c r="B18" s="351"/>
      <c r="C18" s="52" t="s">
        <v>674</v>
      </c>
      <c r="D18" s="57"/>
      <c r="E18" s="57"/>
      <c r="F18" s="57"/>
      <c r="G18" s="57"/>
    </row>
    <row r="19" spans="1:11" ht="4.5" customHeight="1">
      <c r="A19" s="26"/>
      <c r="B19" s="26"/>
      <c r="C19" s="28"/>
      <c r="D19" s="28"/>
      <c r="E19" s="30"/>
      <c r="F19" s="30"/>
      <c r="G19" s="30"/>
      <c r="H19" s="47"/>
      <c r="I19" s="47"/>
      <c r="J19" s="48"/>
      <c r="K19" s="48"/>
    </row>
    <row r="20" spans="1:11" ht="15" customHeight="1">
      <c r="A20" s="350" t="s">
        <v>2433</v>
      </c>
      <c r="B20" s="352"/>
      <c r="C20" s="368" t="str">
        <f>IF(Kontrole!L2&gt;0,"Nisu zadovoljene osnovne kontrole!!!",IF(Kontrole!L1&gt;0,"Kontrole zadovoljene, postoje samo neka upozorenja","Sve su kontrole zadovoljene"))</f>
        <v>Sve su kontrole zadovoljene</v>
      </c>
      <c r="D20" s="368"/>
      <c r="E20" s="368"/>
      <c r="F20" s="368"/>
      <c r="G20" s="368"/>
      <c r="H20" s="368"/>
      <c r="I20" s="389" t="str">
        <f>"Verzija Excel datoteke: "&amp;MID(PraviPod!G30,1,1)&amp;"."&amp;MID(PraviPod!G30,2,1)&amp;"."&amp;MID(PraviPod!G30,3,1)&amp;"."</f>
        <v>Verzija Excel datoteke: 2.0.5.</v>
      </c>
      <c r="J20" s="390"/>
      <c r="K20" s="390"/>
    </row>
    <row r="21" spans="1:11" ht="4.5" customHeight="1">
      <c r="A21" s="14"/>
      <c r="B21" s="14"/>
      <c r="C21" s="15"/>
      <c r="D21" s="15"/>
      <c r="E21" s="15"/>
      <c r="F21" s="15"/>
      <c r="G21" s="15"/>
      <c r="H21" s="49"/>
      <c r="I21" s="49"/>
      <c r="J21" s="50"/>
      <c r="K21" s="50"/>
    </row>
    <row r="22" spans="1:11" ht="24.75" customHeight="1">
      <c r="A22" s="391" t="str">
        <f>IF(C18&lt;&gt;"","Djelatnost: "&amp;LOOKUP(C18,AG24:AG639,AH24:AH639),"Djelatnost nije upisana")</f>
        <v>Djelatnost: Djelatnosti ostalih članskih organizacija, d. n.</v>
      </c>
      <c r="B22" s="392"/>
      <c r="C22" s="392"/>
      <c r="D22" s="392"/>
      <c r="E22" s="392"/>
      <c r="F22" s="392"/>
      <c r="G22" s="392"/>
      <c r="H22" s="392"/>
      <c r="I22" s="393"/>
      <c r="J22" s="359" t="str">
        <f>"Vrsta posla: "&amp;PraviPod!G31</f>
        <v>Vrsta posla: 708</v>
      </c>
      <c r="K22" s="360"/>
    </row>
    <row r="23" spans="1:11" ht="4.5" customHeight="1">
      <c r="A23" s="19"/>
      <c r="B23" s="19"/>
      <c r="C23" s="19"/>
      <c r="D23" s="19"/>
      <c r="E23" s="19"/>
      <c r="F23" s="19"/>
      <c r="G23" s="19"/>
      <c r="H23" s="19"/>
      <c r="I23" s="19"/>
      <c r="J23" s="3"/>
      <c r="K23" s="3"/>
    </row>
    <row r="24" spans="1:34" ht="34.5" customHeight="1">
      <c r="A24" s="147" t="s">
        <v>2781</v>
      </c>
      <c r="B24" s="361" t="s">
        <v>2704</v>
      </c>
      <c r="C24" s="394"/>
      <c r="D24" s="394"/>
      <c r="E24" s="362"/>
      <c r="F24" s="362"/>
      <c r="G24" s="363"/>
      <c r="H24" s="148" t="s">
        <v>2703</v>
      </c>
      <c r="I24" s="149" t="s">
        <v>342</v>
      </c>
      <c r="J24" s="147" t="s">
        <v>1686</v>
      </c>
      <c r="K24" s="147" t="s">
        <v>2530</v>
      </c>
      <c r="M24" s="20"/>
      <c r="O24" s="33">
        <v>1</v>
      </c>
      <c r="P24" s="34" t="s">
        <v>1840</v>
      </c>
      <c r="Q24" s="43">
        <v>16</v>
      </c>
      <c r="S24" s="8"/>
      <c r="T24" s="141"/>
      <c r="AG24" s="139" t="s">
        <v>2694</v>
      </c>
      <c r="AH24" s="140" t="s">
        <v>2695</v>
      </c>
    </row>
    <row r="25" spans="1:34" ht="12" customHeight="1">
      <c r="A25" s="147">
        <v>1</v>
      </c>
      <c r="B25" s="361">
        <v>2</v>
      </c>
      <c r="C25" s="362"/>
      <c r="D25" s="362"/>
      <c r="E25" s="362"/>
      <c r="F25" s="362"/>
      <c r="G25" s="363"/>
      <c r="H25" s="148">
        <v>3</v>
      </c>
      <c r="I25" s="148">
        <v>4</v>
      </c>
      <c r="J25" s="147">
        <v>5</v>
      </c>
      <c r="K25" s="147">
        <v>6</v>
      </c>
      <c r="M25" s="16"/>
      <c r="O25" s="33">
        <v>2</v>
      </c>
      <c r="P25" s="34" t="s">
        <v>2905</v>
      </c>
      <c r="Q25" s="43">
        <v>14</v>
      </c>
      <c r="AG25" s="139" t="s">
        <v>1299</v>
      </c>
      <c r="AH25" s="140" t="s">
        <v>1300</v>
      </c>
    </row>
    <row r="26" spans="1:34" ht="14.25" customHeight="1">
      <c r="A26" s="356" t="s">
        <v>1685</v>
      </c>
      <c r="B26" s="357"/>
      <c r="C26" s="357"/>
      <c r="D26" s="357"/>
      <c r="E26" s="357"/>
      <c r="F26" s="357"/>
      <c r="G26" s="357"/>
      <c r="H26" s="357"/>
      <c r="I26" s="357"/>
      <c r="J26" s="357"/>
      <c r="K26" s="358"/>
      <c r="M26" s="16"/>
      <c r="O26" s="33">
        <v>3</v>
      </c>
      <c r="P26" s="34" t="s">
        <v>1841</v>
      </c>
      <c r="Q26" s="43">
        <v>16</v>
      </c>
      <c r="S26" s="1" t="s">
        <v>183</v>
      </c>
      <c r="T26" s="141" t="s">
        <v>184</v>
      </c>
      <c r="AG26" s="139" t="s">
        <v>1301</v>
      </c>
      <c r="AH26" s="140" t="s">
        <v>1302</v>
      </c>
    </row>
    <row r="27" spans="1:34" ht="14.25" customHeight="1">
      <c r="A27" s="180">
        <v>3</v>
      </c>
      <c r="B27" s="353" t="s">
        <v>2172</v>
      </c>
      <c r="C27" s="354"/>
      <c r="D27" s="354"/>
      <c r="E27" s="354"/>
      <c r="F27" s="354"/>
      <c r="G27" s="355"/>
      <c r="H27" s="181">
        <v>1</v>
      </c>
      <c r="I27" s="182">
        <f>I28+I31+I34+I37+I50+I58</f>
        <v>614327</v>
      </c>
      <c r="J27" s="182">
        <f>J28+J31+J34+J37+J50+J58</f>
        <v>1092122</v>
      </c>
      <c r="K27" s="183">
        <f>IF(I27&gt;0,IF(J27/I27&gt;=100,"&gt;&gt;100",J27/I27*100),"-")</f>
        <v>177.77535416805708</v>
      </c>
      <c r="M27" s="16"/>
      <c r="O27" s="33">
        <v>4</v>
      </c>
      <c r="P27" s="34" t="s">
        <v>514</v>
      </c>
      <c r="Q27" s="43">
        <v>8</v>
      </c>
      <c r="S27" s="1" t="s">
        <v>2085</v>
      </c>
      <c r="T27" s="141" t="s">
        <v>2086</v>
      </c>
      <c r="AG27" s="139" t="s">
        <v>1303</v>
      </c>
      <c r="AH27" s="140" t="s">
        <v>1304</v>
      </c>
    </row>
    <row r="28" spans="1:34" ht="14.25" customHeight="1">
      <c r="A28" s="184">
        <v>31</v>
      </c>
      <c r="B28" s="338" t="s">
        <v>2173</v>
      </c>
      <c r="C28" s="338"/>
      <c r="D28" s="338"/>
      <c r="E28" s="338"/>
      <c r="F28" s="338"/>
      <c r="G28" s="339"/>
      <c r="H28" s="185">
        <v>2</v>
      </c>
      <c r="I28" s="186">
        <f>I29+I30</f>
        <v>0</v>
      </c>
      <c r="J28" s="186">
        <f>J29+J30</f>
        <v>46350</v>
      </c>
      <c r="K28" s="187" t="str">
        <f>IF(I28&gt;0,IF(J28/I28&gt;=100,"&gt;&gt;100",J28/I28*100),"-")</f>
        <v>-</v>
      </c>
      <c r="M28" s="16"/>
      <c r="O28" s="33">
        <v>5</v>
      </c>
      <c r="P28" s="34" t="s">
        <v>1107</v>
      </c>
      <c r="Q28" s="43">
        <v>18</v>
      </c>
      <c r="S28" s="1" t="s">
        <v>2314</v>
      </c>
      <c r="T28" s="141" t="s">
        <v>2315</v>
      </c>
      <c r="AG28" s="139" t="s">
        <v>1305</v>
      </c>
      <c r="AH28" s="140" t="s">
        <v>1306</v>
      </c>
    </row>
    <row r="29" spans="1:34" ht="14.25" customHeight="1">
      <c r="A29" s="184">
        <v>3111</v>
      </c>
      <c r="B29" s="338" t="s">
        <v>2487</v>
      </c>
      <c r="C29" s="338"/>
      <c r="D29" s="338"/>
      <c r="E29" s="338"/>
      <c r="F29" s="338"/>
      <c r="G29" s="339"/>
      <c r="H29" s="185">
        <v>3</v>
      </c>
      <c r="I29" s="188"/>
      <c r="J29" s="188"/>
      <c r="K29" s="187" t="str">
        <f>IF(I29&gt;0,IF(J29/I29&gt;=100,"&gt;&gt;100",J29/I29*100),"-")</f>
        <v>-</v>
      </c>
      <c r="M29" s="16"/>
      <c r="O29" s="33">
        <v>6</v>
      </c>
      <c r="P29" s="34" t="s">
        <v>1108</v>
      </c>
      <c r="Q29" s="43">
        <v>18</v>
      </c>
      <c r="S29" s="8"/>
      <c r="T29"/>
      <c r="AG29" s="139" t="s">
        <v>1307</v>
      </c>
      <c r="AH29" s="140" t="s">
        <v>1308</v>
      </c>
    </row>
    <row r="30" spans="1:34" ht="14.25" customHeight="1">
      <c r="A30" s="184">
        <v>3112</v>
      </c>
      <c r="B30" s="338" t="s">
        <v>2488</v>
      </c>
      <c r="C30" s="338"/>
      <c r="D30" s="338"/>
      <c r="E30" s="338"/>
      <c r="F30" s="338"/>
      <c r="G30" s="339"/>
      <c r="H30" s="185">
        <v>4</v>
      </c>
      <c r="I30" s="188"/>
      <c r="J30" s="188">
        <v>46350</v>
      </c>
      <c r="K30" s="187" t="str">
        <f aca="true" t="shared" si="0" ref="K30:K93">IF(I30&gt;0,IF(J30/I30&gt;=100,"&gt;&gt;100",J30/I30*100),"-")</f>
        <v>-</v>
      </c>
      <c r="M30" s="16"/>
      <c r="O30" s="33">
        <v>7</v>
      </c>
      <c r="P30" s="34" t="s">
        <v>454</v>
      </c>
      <c r="Q30" s="43">
        <v>4</v>
      </c>
      <c r="S30" s="8"/>
      <c r="T30"/>
      <c r="AG30" s="139" t="s">
        <v>1309</v>
      </c>
      <c r="AH30" s="140" t="s">
        <v>1310</v>
      </c>
    </row>
    <row r="31" spans="1:34" ht="14.25" customHeight="1">
      <c r="A31" s="184">
        <v>32</v>
      </c>
      <c r="B31" s="338" t="s">
        <v>2174</v>
      </c>
      <c r="C31" s="338"/>
      <c r="D31" s="338"/>
      <c r="E31" s="338"/>
      <c r="F31" s="338"/>
      <c r="G31" s="339"/>
      <c r="H31" s="185">
        <v>5</v>
      </c>
      <c r="I31" s="186">
        <f>I32+I33</f>
        <v>0</v>
      </c>
      <c r="J31" s="186">
        <f>J32+J33</f>
        <v>0</v>
      </c>
      <c r="K31" s="187" t="str">
        <f t="shared" si="0"/>
        <v>-</v>
      </c>
      <c r="M31" s="16"/>
      <c r="O31" s="33">
        <v>8</v>
      </c>
      <c r="P31" s="34" t="s">
        <v>515</v>
      </c>
      <c r="Q31" s="43">
        <v>8</v>
      </c>
      <c r="S31" s="8"/>
      <c r="T31"/>
      <c r="AG31" s="139" t="s">
        <v>1311</v>
      </c>
      <c r="AH31" s="140" t="s">
        <v>1312</v>
      </c>
    </row>
    <row r="32" spans="1:34" ht="14.25" customHeight="1">
      <c r="A32" s="184">
        <v>3211</v>
      </c>
      <c r="B32" s="338" t="s">
        <v>1165</v>
      </c>
      <c r="C32" s="338"/>
      <c r="D32" s="338"/>
      <c r="E32" s="338"/>
      <c r="F32" s="338"/>
      <c r="G32" s="339"/>
      <c r="H32" s="185">
        <v>6</v>
      </c>
      <c r="I32" s="188"/>
      <c r="J32" s="188">
        <v>0</v>
      </c>
      <c r="K32" s="187" t="str">
        <f t="shared" si="0"/>
        <v>-</v>
      </c>
      <c r="M32" s="16"/>
      <c r="O32" s="33">
        <v>9</v>
      </c>
      <c r="P32" s="34" t="s">
        <v>2739</v>
      </c>
      <c r="Q32" s="43">
        <v>17</v>
      </c>
      <c r="AG32" s="139" t="s">
        <v>1313</v>
      </c>
      <c r="AH32" s="140" t="s">
        <v>1314</v>
      </c>
    </row>
    <row r="33" spans="1:34" ht="14.25" customHeight="1">
      <c r="A33" s="184">
        <v>3212</v>
      </c>
      <c r="B33" s="338" t="s">
        <v>2489</v>
      </c>
      <c r="C33" s="338"/>
      <c r="D33" s="338"/>
      <c r="E33" s="338"/>
      <c r="F33" s="338"/>
      <c r="G33" s="339"/>
      <c r="H33" s="185">
        <v>7</v>
      </c>
      <c r="I33" s="188"/>
      <c r="J33" s="188"/>
      <c r="K33" s="187" t="str">
        <f t="shared" si="0"/>
        <v>-</v>
      </c>
      <c r="M33" s="16"/>
      <c r="O33" s="33">
        <v>10</v>
      </c>
      <c r="P33" s="34" t="s">
        <v>2845</v>
      </c>
      <c r="Q33" s="43">
        <v>12</v>
      </c>
      <c r="AG33" s="139" t="s">
        <v>1315</v>
      </c>
      <c r="AH33" s="140" t="s">
        <v>1316</v>
      </c>
    </row>
    <row r="34" spans="1:34" ht="14.25" customHeight="1">
      <c r="A34" s="184">
        <v>33</v>
      </c>
      <c r="B34" s="338" t="s">
        <v>2175</v>
      </c>
      <c r="C34" s="338"/>
      <c r="D34" s="338"/>
      <c r="E34" s="338"/>
      <c r="F34" s="338"/>
      <c r="G34" s="339"/>
      <c r="H34" s="185">
        <v>8</v>
      </c>
      <c r="I34" s="186">
        <f>I35+I36</f>
        <v>0</v>
      </c>
      <c r="J34" s="186">
        <f>J35+J36</f>
        <v>0</v>
      </c>
      <c r="K34" s="187" t="str">
        <f t="shared" si="0"/>
        <v>-</v>
      </c>
      <c r="M34" s="16"/>
      <c r="O34" s="33">
        <v>11</v>
      </c>
      <c r="P34" s="34" t="s">
        <v>403</v>
      </c>
      <c r="Q34" s="43">
        <v>2</v>
      </c>
      <c r="S34" s="1">
        <v>1</v>
      </c>
      <c r="T34" s="1" t="s">
        <v>2467</v>
      </c>
      <c r="AG34" s="139" t="s">
        <v>1317</v>
      </c>
      <c r="AH34" s="140" t="s">
        <v>1318</v>
      </c>
    </row>
    <row r="35" spans="1:34" ht="14.25" customHeight="1">
      <c r="A35" s="184">
        <v>3311</v>
      </c>
      <c r="B35" s="338" t="s">
        <v>2491</v>
      </c>
      <c r="C35" s="338"/>
      <c r="D35" s="338"/>
      <c r="E35" s="338"/>
      <c r="F35" s="338"/>
      <c r="G35" s="339"/>
      <c r="H35" s="185">
        <v>9</v>
      </c>
      <c r="I35" s="188"/>
      <c r="J35" s="188"/>
      <c r="K35" s="187" t="str">
        <f t="shared" si="0"/>
        <v>-</v>
      </c>
      <c r="M35" s="16"/>
      <c r="O35" s="33">
        <v>12</v>
      </c>
      <c r="P35" s="34" t="s">
        <v>475</v>
      </c>
      <c r="Q35" s="43">
        <v>5</v>
      </c>
      <c r="S35" s="1">
        <v>2</v>
      </c>
      <c r="T35" s="1" t="s">
        <v>2468</v>
      </c>
      <c r="AG35" s="139" t="s">
        <v>1319</v>
      </c>
      <c r="AH35" s="140" t="s">
        <v>1320</v>
      </c>
    </row>
    <row r="36" spans="1:34" ht="14.25" customHeight="1">
      <c r="A36" s="184">
        <v>3312</v>
      </c>
      <c r="B36" s="338" t="s">
        <v>2493</v>
      </c>
      <c r="C36" s="338"/>
      <c r="D36" s="338"/>
      <c r="E36" s="338"/>
      <c r="F36" s="338"/>
      <c r="G36" s="339"/>
      <c r="H36" s="185">
        <v>10</v>
      </c>
      <c r="I36" s="188"/>
      <c r="J36" s="188"/>
      <c r="K36" s="187" t="str">
        <f t="shared" si="0"/>
        <v>-</v>
      </c>
      <c r="M36" s="16"/>
      <c r="O36" s="33">
        <v>13</v>
      </c>
      <c r="P36" s="34" t="s">
        <v>2906</v>
      </c>
      <c r="Q36" s="43">
        <v>14</v>
      </c>
      <c r="S36" s="1">
        <v>3</v>
      </c>
      <c r="T36" s="1" t="s">
        <v>2469</v>
      </c>
      <c r="AG36" s="139" t="s">
        <v>1321</v>
      </c>
      <c r="AH36" s="140" t="s">
        <v>1322</v>
      </c>
    </row>
    <row r="37" spans="1:34" ht="14.25" customHeight="1">
      <c r="A37" s="184">
        <v>34</v>
      </c>
      <c r="B37" s="338" t="s">
        <v>2176</v>
      </c>
      <c r="C37" s="338"/>
      <c r="D37" s="338"/>
      <c r="E37" s="338"/>
      <c r="F37" s="338"/>
      <c r="G37" s="339"/>
      <c r="H37" s="185">
        <v>11</v>
      </c>
      <c r="I37" s="186">
        <f>I38+I47</f>
        <v>32999</v>
      </c>
      <c r="J37" s="186">
        <f>J38+J47</f>
        <v>20216</v>
      </c>
      <c r="K37" s="187">
        <f t="shared" si="0"/>
        <v>61.2624624988636</v>
      </c>
      <c r="M37" s="16"/>
      <c r="O37" s="33">
        <v>15</v>
      </c>
      <c r="P37" s="34" t="s">
        <v>1179</v>
      </c>
      <c r="Q37" s="43">
        <v>20</v>
      </c>
      <c r="S37" s="1">
        <v>4</v>
      </c>
      <c r="T37" s="1" t="s">
        <v>2470</v>
      </c>
      <c r="AG37" s="139" t="s">
        <v>1323</v>
      </c>
      <c r="AH37" s="140" t="s">
        <v>1324</v>
      </c>
    </row>
    <row r="38" spans="1:34" ht="14.25" customHeight="1">
      <c r="A38" s="184">
        <v>341</v>
      </c>
      <c r="B38" s="338" t="s">
        <v>2177</v>
      </c>
      <c r="C38" s="338"/>
      <c r="D38" s="338"/>
      <c r="E38" s="338"/>
      <c r="F38" s="338"/>
      <c r="G38" s="339"/>
      <c r="H38" s="185">
        <v>12</v>
      </c>
      <c r="I38" s="186">
        <f>SUM(I39:I46)</f>
        <v>6800</v>
      </c>
      <c r="J38" s="186">
        <f>SUM(J39:J46)</f>
        <v>744</v>
      </c>
      <c r="K38" s="187">
        <f t="shared" si="0"/>
        <v>10.941176470588236</v>
      </c>
      <c r="M38" s="16"/>
      <c r="O38" s="33">
        <v>16</v>
      </c>
      <c r="P38" s="34" t="s">
        <v>2907</v>
      </c>
      <c r="Q38" s="43">
        <v>14</v>
      </c>
      <c r="S38" s="1">
        <v>5</v>
      </c>
      <c r="T38" s="1" t="s">
        <v>2471</v>
      </c>
      <c r="AG38" s="139" t="s">
        <v>1325</v>
      </c>
      <c r="AH38" s="140" t="s">
        <v>2060</v>
      </c>
    </row>
    <row r="39" spans="1:34" ht="14.25" customHeight="1">
      <c r="A39" s="184">
        <v>3411</v>
      </c>
      <c r="B39" s="338" t="s">
        <v>2494</v>
      </c>
      <c r="C39" s="338"/>
      <c r="D39" s="338"/>
      <c r="E39" s="338"/>
      <c r="F39" s="338"/>
      <c r="G39" s="339"/>
      <c r="H39" s="185">
        <v>13</v>
      </c>
      <c r="I39" s="188"/>
      <c r="J39" s="188"/>
      <c r="K39" s="187" t="str">
        <f t="shared" si="0"/>
        <v>-</v>
      </c>
      <c r="M39" s="16"/>
      <c r="O39" s="33">
        <v>17</v>
      </c>
      <c r="P39" s="34" t="s">
        <v>2873</v>
      </c>
      <c r="Q39" s="43">
        <v>13</v>
      </c>
      <c r="S39" s="1">
        <v>6</v>
      </c>
      <c r="T39" s="1" t="s">
        <v>2472</v>
      </c>
      <c r="AG39" s="139" t="s">
        <v>2061</v>
      </c>
      <c r="AH39" s="140" t="s">
        <v>2062</v>
      </c>
    </row>
    <row r="40" spans="1:34" ht="14.25" customHeight="1">
      <c r="A40" s="184">
        <v>3412</v>
      </c>
      <c r="B40" s="338" t="s">
        <v>2495</v>
      </c>
      <c r="C40" s="338"/>
      <c r="D40" s="338"/>
      <c r="E40" s="338"/>
      <c r="F40" s="338"/>
      <c r="G40" s="339"/>
      <c r="H40" s="185">
        <v>14</v>
      </c>
      <c r="I40" s="188"/>
      <c r="J40" s="188"/>
      <c r="K40" s="187" t="str">
        <f t="shared" si="0"/>
        <v>-</v>
      </c>
      <c r="M40" s="16"/>
      <c r="O40" s="33">
        <v>18</v>
      </c>
      <c r="P40" s="34" t="s">
        <v>2363</v>
      </c>
      <c r="Q40" s="43">
        <v>7</v>
      </c>
      <c r="S40" s="1">
        <v>7</v>
      </c>
      <c r="T40" s="1" t="s">
        <v>2473</v>
      </c>
      <c r="AG40" s="139" t="s">
        <v>2063</v>
      </c>
      <c r="AH40" s="140" t="s">
        <v>2064</v>
      </c>
    </row>
    <row r="41" spans="1:34" ht="14.25" customHeight="1">
      <c r="A41" s="184">
        <v>3413</v>
      </c>
      <c r="B41" s="338" t="s">
        <v>2496</v>
      </c>
      <c r="C41" s="338"/>
      <c r="D41" s="338"/>
      <c r="E41" s="338"/>
      <c r="F41" s="338"/>
      <c r="G41" s="339"/>
      <c r="H41" s="185">
        <v>15</v>
      </c>
      <c r="I41" s="188">
        <v>110</v>
      </c>
      <c r="J41" s="188">
        <v>28</v>
      </c>
      <c r="K41" s="187">
        <f t="shared" si="0"/>
        <v>25.454545454545453</v>
      </c>
      <c r="M41" s="16"/>
      <c r="O41" s="33">
        <v>19</v>
      </c>
      <c r="P41" s="34" t="s">
        <v>476</v>
      </c>
      <c r="Q41" s="43">
        <v>5</v>
      </c>
      <c r="S41" s="1">
        <v>8</v>
      </c>
      <c r="T41" s="1" t="s">
        <v>2474</v>
      </c>
      <c r="AG41" s="139" t="s">
        <v>2065</v>
      </c>
      <c r="AH41" s="140" t="s">
        <v>2066</v>
      </c>
    </row>
    <row r="42" spans="1:34" ht="14.25" customHeight="1">
      <c r="A42" s="184">
        <v>3414</v>
      </c>
      <c r="B42" s="338" t="s">
        <v>2497</v>
      </c>
      <c r="C42" s="338"/>
      <c r="D42" s="338"/>
      <c r="E42" s="338"/>
      <c r="F42" s="338"/>
      <c r="G42" s="339"/>
      <c r="H42" s="185">
        <v>16</v>
      </c>
      <c r="I42" s="188"/>
      <c r="J42" s="188"/>
      <c r="K42" s="187" t="str">
        <f t="shared" si="0"/>
        <v>-</v>
      </c>
      <c r="M42" s="16"/>
      <c r="O42" s="33">
        <v>20</v>
      </c>
      <c r="P42" s="34" t="s">
        <v>2874</v>
      </c>
      <c r="Q42" s="43">
        <v>13</v>
      </c>
      <c r="S42" s="1">
        <v>9</v>
      </c>
      <c r="T42" s="1" t="s">
        <v>2475</v>
      </c>
      <c r="AG42" s="139" t="s">
        <v>2067</v>
      </c>
      <c r="AH42" s="140" t="s">
        <v>2068</v>
      </c>
    </row>
    <row r="43" spans="1:34" ht="14.25" customHeight="1">
      <c r="A43" s="184">
        <v>3415</v>
      </c>
      <c r="B43" s="338" t="s">
        <v>2498</v>
      </c>
      <c r="C43" s="338"/>
      <c r="D43" s="338"/>
      <c r="E43" s="338"/>
      <c r="F43" s="338"/>
      <c r="G43" s="339"/>
      <c r="H43" s="185">
        <v>17</v>
      </c>
      <c r="I43" s="188">
        <v>6690</v>
      </c>
      <c r="J43" s="188">
        <v>716</v>
      </c>
      <c r="K43" s="187">
        <f t="shared" si="0"/>
        <v>10.702541106128551</v>
      </c>
      <c r="M43" s="16"/>
      <c r="O43" s="33">
        <v>21</v>
      </c>
      <c r="P43" s="34" t="s">
        <v>2083</v>
      </c>
      <c r="Q43" s="43">
        <v>14</v>
      </c>
      <c r="S43" s="1">
        <v>10</v>
      </c>
      <c r="T43" s="1" t="s">
        <v>2476</v>
      </c>
      <c r="AG43" s="139" t="s">
        <v>2069</v>
      </c>
      <c r="AH43" s="140" t="s">
        <v>2070</v>
      </c>
    </row>
    <row r="44" spans="1:34" ht="14.25" customHeight="1">
      <c r="A44" s="184">
        <v>3416</v>
      </c>
      <c r="B44" s="338" t="s">
        <v>2499</v>
      </c>
      <c r="C44" s="338"/>
      <c r="D44" s="338"/>
      <c r="E44" s="338"/>
      <c r="F44" s="338"/>
      <c r="G44" s="339"/>
      <c r="H44" s="185">
        <v>18</v>
      </c>
      <c r="I44" s="188"/>
      <c r="J44" s="188"/>
      <c r="K44" s="187" t="str">
        <f t="shared" si="0"/>
        <v>-</v>
      </c>
      <c r="M44" s="16"/>
      <c r="O44" s="33">
        <v>22</v>
      </c>
      <c r="P44" s="34" t="s">
        <v>2875</v>
      </c>
      <c r="Q44" s="43">
        <v>13</v>
      </c>
      <c r="S44" s="1">
        <v>11</v>
      </c>
      <c r="T44" s="1" t="s">
        <v>2477</v>
      </c>
      <c r="AG44" s="139" t="s">
        <v>2071</v>
      </c>
      <c r="AH44" s="140" t="s">
        <v>351</v>
      </c>
    </row>
    <row r="45" spans="1:34" ht="24.75" customHeight="1">
      <c r="A45" s="184">
        <v>3417</v>
      </c>
      <c r="B45" s="338" t="s">
        <v>2500</v>
      </c>
      <c r="C45" s="338"/>
      <c r="D45" s="338"/>
      <c r="E45" s="338"/>
      <c r="F45" s="338"/>
      <c r="G45" s="339"/>
      <c r="H45" s="185">
        <v>19</v>
      </c>
      <c r="I45" s="188"/>
      <c r="J45" s="188"/>
      <c r="K45" s="187" t="str">
        <f t="shared" si="0"/>
        <v>-</v>
      </c>
      <c r="M45" s="16"/>
      <c r="O45" s="33">
        <v>23</v>
      </c>
      <c r="P45" s="34" t="s">
        <v>2084</v>
      </c>
      <c r="Q45" s="43">
        <v>14</v>
      </c>
      <c r="S45" s="1">
        <v>12</v>
      </c>
      <c r="T45" s="1" t="s">
        <v>2478</v>
      </c>
      <c r="AG45" s="139" t="s">
        <v>2072</v>
      </c>
      <c r="AH45" s="140" t="s">
        <v>2073</v>
      </c>
    </row>
    <row r="46" spans="1:34" ht="14.25" customHeight="1">
      <c r="A46" s="184">
        <v>3418</v>
      </c>
      <c r="B46" s="338" t="s">
        <v>2501</v>
      </c>
      <c r="C46" s="338"/>
      <c r="D46" s="338"/>
      <c r="E46" s="338"/>
      <c r="F46" s="338"/>
      <c r="G46" s="339"/>
      <c r="H46" s="185">
        <v>20</v>
      </c>
      <c r="I46" s="188"/>
      <c r="J46" s="188"/>
      <c r="K46" s="187" t="str">
        <f t="shared" si="0"/>
        <v>-</v>
      </c>
      <c r="M46" s="16"/>
      <c r="O46" s="33">
        <v>24</v>
      </c>
      <c r="P46" s="34" t="s">
        <v>2364</v>
      </c>
      <c r="Q46" s="43">
        <v>7</v>
      </c>
      <c r="S46" s="1">
        <v>13</v>
      </c>
      <c r="T46" s="1" t="s">
        <v>2479</v>
      </c>
      <c r="AG46" s="139" t="s">
        <v>2074</v>
      </c>
      <c r="AH46" s="140" t="s">
        <v>350</v>
      </c>
    </row>
    <row r="47" spans="1:34" ht="14.25" customHeight="1">
      <c r="A47" s="184">
        <v>342</v>
      </c>
      <c r="B47" s="338" t="s">
        <v>2178</v>
      </c>
      <c r="C47" s="338"/>
      <c r="D47" s="338"/>
      <c r="E47" s="338"/>
      <c r="F47" s="338"/>
      <c r="G47" s="339"/>
      <c r="H47" s="185">
        <v>21</v>
      </c>
      <c r="I47" s="186">
        <f>I48+I49</f>
        <v>26199</v>
      </c>
      <c r="J47" s="186">
        <f>J48+J49</f>
        <v>19472</v>
      </c>
      <c r="K47" s="187">
        <f t="shared" si="0"/>
        <v>74.32344745982671</v>
      </c>
      <c r="M47" s="16"/>
      <c r="O47" s="33">
        <v>25</v>
      </c>
      <c r="P47" s="34" t="s">
        <v>1144</v>
      </c>
      <c r="Q47" s="43">
        <v>19</v>
      </c>
      <c r="S47" s="1">
        <v>14</v>
      </c>
      <c r="T47" s="1" t="s">
        <v>2480</v>
      </c>
      <c r="AG47" s="139" t="s">
        <v>2075</v>
      </c>
      <c r="AH47" s="140" t="s">
        <v>352</v>
      </c>
    </row>
    <row r="48" spans="1:34" ht="14.25" customHeight="1">
      <c r="A48" s="184">
        <v>3421</v>
      </c>
      <c r="B48" s="338" t="s">
        <v>2502</v>
      </c>
      <c r="C48" s="338"/>
      <c r="D48" s="338"/>
      <c r="E48" s="338"/>
      <c r="F48" s="338"/>
      <c r="G48" s="339"/>
      <c r="H48" s="185">
        <v>22</v>
      </c>
      <c r="I48" s="188">
        <v>26199</v>
      </c>
      <c r="J48" s="188">
        <v>19472</v>
      </c>
      <c r="K48" s="187">
        <f t="shared" si="0"/>
        <v>74.32344745982671</v>
      </c>
      <c r="M48" s="17"/>
      <c r="O48" s="33">
        <v>26</v>
      </c>
      <c r="P48" s="34" t="s">
        <v>1842</v>
      </c>
      <c r="Q48" s="43">
        <v>16</v>
      </c>
      <c r="S48" s="1">
        <v>15</v>
      </c>
      <c r="T48" s="1" t="s">
        <v>2481</v>
      </c>
      <c r="AG48" s="139" t="s">
        <v>2076</v>
      </c>
      <c r="AH48" s="140" t="s">
        <v>353</v>
      </c>
    </row>
    <row r="49" spans="1:34" ht="14.25" customHeight="1">
      <c r="A49" s="184">
        <v>3422</v>
      </c>
      <c r="B49" s="338" t="s">
        <v>2503</v>
      </c>
      <c r="C49" s="338"/>
      <c r="D49" s="338"/>
      <c r="E49" s="338"/>
      <c r="F49" s="338"/>
      <c r="G49" s="339"/>
      <c r="H49" s="185">
        <v>23</v>
      </c>
      <c r="I49" s="188"/>
      <c r="J49" s="188"/>
      <c r="K49" s="187" t="str">
        <f t="shared" si="0"/>
        <v>-</v>
      </c>
      <c r="M49" s="16"/>
      <c r="O49" s="33">
        <v>27</v>
      </c>
      <c r="P49" s="34" t="s">
        <v>2740</v>
      </c>
      <c r="Q49" s="43">
        <v>17</v>
      </c>
      <c r="S49" s="1">
        <v>16</v>
      </c>
      <c r="T49" s="1" t="s">
        <v>2482</v>
      </c>
      <c r="AG49" s="139" t="s">
        <v>2077</v>
      </c>
      <c r="AH49" s="140" t="s">
        <v>354</v>
      </c>
    </row>
    <row r="50" spans="1:34" ht="14.25" customHeight="1">
      <c r="A50" s="184">
        <v>35</v>
      </c>
      <c r="B50" s="338" t="s">
        <v>2179</v>
      </c>
      <c r="C50" s="338"/>
      <c r="D50" s="338"/>
      <c r="E50" s="338"/>
      <c r="F50" s="338"/>
      <c r="G50" s="339"/>
      <c r="H50" s="185">
        <v>24</v>
      </c>
      <c r="I50" s="186">
        <f>I51+I54+I55+I56+I57</f>
        <v>578528</v>
      </c>
      <c r="J50" s="186">
        <f>J51+J54+J55+J56+J57</f>
        <v>1021006</v>
      </c>
      <c r="K50" s="187">
        <f t="shared" si="0"/>
        <v>176.4834199900437</v>
      </c>
      <c r="M50" s="17"/>
      <c r="O50" s="33">
        <v>29</v>
      </c>
      <c r="P50" s="34" t="s">
        <v>1843</v>
      </c>
      <c r="Q50" s="43">
        <v>16</v>
      </c>
      <c r="S50" s="1">
        <v>17</v>
      </c>
      <c r="T50" s="1" t="s">
        <v>2483</v>
      </c>
      <c r="AG50" s="139" t="s">
        <v>2078</v>
      </c>
      <c r="AH50" s="140" t="s">
        <v>2079</v>
      </c>
    </row>
    <row r="51" spans="1:34" ht="14.25" customHeight="1">
      <c r="A51" s="184">
        <v>351</v>
      </c>
      <c r="B51" s="338" t="s">
        <v>2180</v>
      </c>
      <c r="C51" s="338"/>
      <c r="D51" s="338"/>
      <c r="E51" s="338"/>
      <c r="F51" s="338"/>
      <c r="G51" s="339"/>
      <c r="H51" s="185">
        <v>25</v>
      </c>
      <c r="I51" s="186">
        <f>I52+I53</f>
        <v>406000</v>
      </c>
      <c r="J51" s="186">
        <f>J52+J53</f>
        <v>383336</v>
      </c>
      <c r="K51" s="187">
        <f t="shared" si="0"/>
        <v>94.41773399014778</v>
      </c>
      <c r="M51" s="17"/>
      <c r="O51" s="33">
        <v>30</v>
      </c>
      <c r="P51" s="34" t="s">
        <v>455</v>
      </c>
      <c r="Q51" s="43">
        <v>4</v>
      </c>
      <c r="S51" s="1">
        <v>18</v>
      </c>
      <c r="T51" s="1" t="s">
        <v>2484</v>
      </c>
      <c r="AG51" s="139" t="s">
        <v>2080</v>
      </c>
      <c r="AH51" s="140" t="s">
        <v>2081</v>
      </c>
    </row>
    <row r="52" spans="1:34" ht="14.25" customHeight="1">
      <c r="A52" s="184">
        <v>3511</v>
      </c>
      <c r="B52" s="338" t="s">
        <v>2505</v>
      </c>
      <c r="C52" s="338"/>
      <c r="D52" s="338"/>
      <c r="E52" s="338"/>
      <c r="F52" s="338"/>
      <c r="G52" s="339"/>
      <c r="H52" s="185">
        <v>26</v>
      </c>
      <c r="I52" s="188">
        <v>251000</v>
      </c>
      <c r="J52" s="188">
        <v>298336</v>
      </c>
      <c r="K52" s="187">
        <f t="shared" si="0"/>
        <v>118.85896414342629</v>
      </c>
      <c r="M52" s="16"/>
      <c r="O52" s="33">
        <v>32</v>
      </c>
      <c r="P52" s="34" t="s">
        <v>1844</v>
      </c>
      <c r="Q52" s="43">
        <v>16</v>
      </c>
      <c r="S52" s="1">
        <v>19</v>
      </c>
      <c r="T52" s="1" t="s">
        <v>2485</v>
      </c>
      <c r="AG52" s="139" t="s">
        <v>2082</v>
      </c>
      <c r="AH52" s="140" t="s">
        <v>16</v>
      </c>
    </row>
    <row r="53" spans="1:34" ht="14.25" customHeight="1">
      <c r="A53" s="184">
        <v>3512</v>
      </c>
      <c r="B53" s="338" t="s">
        <v>2507</v>
      </c>
      <c r="C53" s="338"/>
      <c r="D53" s="338"/>
      <c r="E53" s="338"/>
      <c r="F53" s="338"/>
      <c r="G53" s="339"/>
      <c r="H53" s="185">
        <v>27</v>
      </c>
      <c r="I53" s="188">
        <v>155000</v>
      </c>
      <c r="J53" s="188">
        <v>85000</v>
      </c>
      <c r="K53" s="187">
        <f t="shared" si="0"/>
        <v>54.83870967741935</v>
      </c>
      <c r="M53" s="16"/>
      <c r="O53" s="33">
        <v>33</v>
      </c>
      <c r="P53" s="34" t="s">
        <v>371</v>
      </c>
      <c r="Q53" s="43">
        <v>1</v>
      </c>
      <c r="S53" s="1">
        <v>20</v>
      </c>
      <c r="T53" s="1" t="s">
        <v>2486</v>
      </c>
      <c r="AG53" s="139" t="s">
        <v>17</v>
      </c>
      <c r="AH53" s="140" t="s">
        <v>18</v>
      </c>
    </row>
    <row r="54" spans="1:34" ht="14.25" customHeight="1">
      <c r="A54" s="184">
        <v>352</v>
      </c>
      <c r="B54" s="338" t="s">
        <v>2181</v>
      </c>
      <c r="C54" s="338"/>
      <c r="D54" s="338"/>
      <c r="E54" s="338"/>
      <c r="F54" s="338"/>
      <c r="G54" s="339"/>
      <c r="H54" s="185">
        <v>28</v>
      </c>
      <c r="I54" s="188"/>
      <c r="J54" s="188">
        <v>436020</v>
      </c>
      <c r="K54" s="187" t="str">
        <f t="shared" si="0"/>
        <v>-</v>
      </c>
      <c r="M54" s="16"/>
      <c r="O54" s="33">
        <v>34</v>
      </c>
      <c r="P54" s="34" t="s">
        <v>372</v>
      </c>
      <c r="Q54" s="43">
        <v>1</v>
      </c>
      <c r="S54" s="1">
        <v>21</v>
      </c>
      <c r="T54" s="1" t="s">
        <v>2528</v>
      </c>
      <c r="AG54" s="139" t="s">
        <v>19</v>
      </c>
      <c r="AH54" s="140" t="s">
        <v>20</v>
      </c>
    </row>
    <row r="55" spans="1:34" ht="14.25" customHeight="1">
      <c r="A55" s="184">
        <v>353</v>
      </c>
      <c r="B55" s="338" t="s">
        <v>2182</v>
      </c>
      <c r="C55" s="338"/>
      <c r="D55" s="338"/>
      <c r="E55" s="338"/>
      <c r="F55" s="338"/>
      <c r="G55" s="339"/>
      <c r="H55" s="185">
        <v>29</v>
      </c>
      <c r="I55" s="188"/>
      <c r="J55" s="188">
        <v>45000</v>
      </c>
      <c r="K55" s="187" t="str">
        <f t="shared" si="0"/>
        <v>-</v>
      </c>
      <c r="M55" s="16"/>
      <c r="O55" s="33">
        <v>35</v>
      </c>
      <c r="P55" s="34" t="s">
        <v>2835</v>
      </c>
      <c r="Q55" s="43">
        <v>11</v>
      </c>
      <c r="AG55" s="139" t="s">
        <v>21</v>
      </c>
      <c r="AH55" s="140" t="s">
        <v>22</v>
      </c>
    </row>
    <row r="56" spans="1:34" ht="14.25" customHeight="1">
      <c r="A56" s="184">
        <v>354</v>
      </c>
      <c r="B56" s="338" t="s">
        <v>2183</v>
      </c>
      <c r="C56" s="338"/>
      <c r="D56" s="338"/>
      <c r="E56" s="338"/>
      <c r="F56" s="338"/>
      <c r="G56" s="339"/>
      <c r="H56" s="185">
        <v>30</v>
      </c>
      <c r="I56" s="188">
        <v>52000</v>
      </c>
      <c r="J56" s="188"/>
      <c r="K56" s="187">
        <f t="shared" si="0"/>
        <v>0</v>
      </c>
      <c r="M56" s="16"/>
      <c r="O56" s="33">
        <v>36</v>
      </c>
      <c r="P56" s="34" t="s">
        <v>477</v>
      </c>
      <c r="Q56" s="43">
        <v>5</v>
      </c>
      <c r="AG56" s="139" t="s">
        <v>23</v>
      </c>
      <c r="AH56" s="140" t="s">
        <v>24</v>
      </c>
    </row>
    <row r="57" spans="1:34" ht="14.25" customHeight="1">
      <c r="A57" s="184">
        <v>355</v>
      </c>
      <c r="B57" s="338" t="s">
        <v>2184</v>
      </c>
      <c r="C57" s="338"/>
      <c r="D57" s="338"/>
      <c r="E57" s="338"/>
      <c r="F57" s="338"/>
      <c r="G57" s="339"/>
      <c r="H57" s="185">
        <v>31</v>
      </c>
      <c r="I57" s="188">
        <v>120528</v>
      </c>
      <c r="J57" s="188">
        <v>156650</v>
      </c>
      <c r="K57" s="187">
        <f t="shared" si="0"/>
        <v>129.9697995486526</v>
      </c>
      <c r="M57" s="16"/>
      <c r="O57" s="33">
        <v>37</v>
      </c>
      <c r="P57" s="34" t="s">
        <v>2807</v>
      </c>
      <c r="Q57" s="43">
        <v>9</v>
      </c>
      <c r="AG57" s="139" t="s">
        <v>25</v>
      </c>
      <c r="AH57" s="140" t="s">
        <v>26</v>
      </c>
    </row>
    <row r="58" spans="1:34" ht="14.25" customHeight="1">
      <c r="A58" s="184">
        <v>36</v>
      </c>
      <c r="B58" s="338" t="s">
        <v>2185</v>
      </c>
      <c r="C58" s="338"/>
      <c r="D58" s="338"/>
      <c r="E58" s="338"/>
      <c r="F58" s="338"/>
      <c r="G58" s="339"/>
      <c r="H58" s="185">
        <v>32</v>
      </c>
      <c r="I58" s="186">
        <f>I59+I62+I63</f>
        <v>2800</v>
      </c>
      <c r="J58" s="186">
        <f>J59+J62+J63</f>
        <v>4550</v>
      </c>
      <c r="K58" s="187">
        <f t="shared" si="0"/>
        <v>162.5</v>
      </c>
      <c r="M58" s="16"/>
      <c r="O58" s="33">
        <v>38</v>
      </c>
      <c r="P58" s="34" t="s">
        <v>516</v>
      </c>
      <c r="Q58" s="43">
        <v>8</v>
      </c>
      <c r="AG58" s="139" t="s">
        <v>27</v>
      </c>
      <c r="AH58" s="140" t="s">
        <v>28</v>
      </c>
    </row>
    <row r="59" spans="1:34" ht="14.25" customHeight="1">
      <c r="A59" s="184">
        <v>361</v>
      </c>
      <c r="B59" s="338" t="s">
        <v>2186</v>
      </c>
      <c r="C59" s="338"/>
      <c r="D59" s="338"/>
      <c r="E59" s="338"/>
      <c r="F59" s="338"/>
      <c r="G59" s="339"/>
      <c r="H59" s="185">
        <v>33</v>
      </c>
      <c r="I59" s="186">
        <f>I60+I61</f>
        <v>2800</v>
      </c>
      <c r="J59" s="186">
        <f>J60+J61</f>
        <v>4550</v>
      </c>
      <c r="K59" s="187">
        <f t="shared" si="0"/>
        <v>162.5</v>
      </c>
      <c r="M59" s="16"/>
      <c r="O59" s="33">
        <v>39</v>
      </c>
      <c r="P59" s="34" t="s">
        <v>2846</v>
      </c>
      <c r="Q59" s="43">
        <v>12</v>
      </c>
      <c r="AG59" s="139" t="s">
        <v>29</v>
      </c>
      <c r="AH59" s="140" t="s">
        <v>30</v>
      </c>
    </row>
    <row r="60" spans="1:34" ht="14.25" customHeight="1">
      <c r="A60" s="184">
        <v>3611</v>
      </c>
      <c r="B60" s="338" t="s">
        <v>2509</v>
      </c>
      <c r="C60" s="338"/>
      <c r="D60" s="338"/>
      <c r="E60" s="338"/>
      <c r="F60" s="338"/>
      <c r="G60" s="339"/>
      <c r="H60" s="185">
        <v>34</v>
      </c>
      <c r="I60" s="188">
        <v>2800</v>
      </c>
      <c r="J60" s="188">
        <v>4550</v>
      </c>
      <c r="K60" s="187">
        <f t="shared" si="0"/>
        <v>162.5</v>
      </c>
      <c r="M60" s="16"/>
      <c r="O60" s="33">
        <v>40</v>
      </c>
      <c r="P60" s="34" t="s">
        <v>1109</v>
      </c>
      <c r="Q60" s="43">
        <v>18</v>
      </c>
      <c r="AG60" s="139" t="s">
        <v>31</v>
      </c>
      <c r="AH60" s="140" t="s">
        <v>32</v>
      </c>
    </row>
    <row r="61" spans="1:34" ht="14.25" customHeight="1">
      <c r="A61" s="184">
        <v>3612</v>
      </c>
      <c r="B61" s="338" t="s">
        <v>2510</v>
      </c>
      <c r="C61" s="338"/>
      <c r="D61" s="338"/>
      <c r="E61" s="338"/>
      <c r="F61" s="338"/>
      <c r="G61" s="339"/>
      <c r="H61" s="185">
        <v>35</v>
      </c>
      <c r="I61" s="188"/>
      <c r="J61" s="188"/>
      <c r="K61" s="187" t="str">
        <f t="shared" si="0"/>
        <v>-</v>
      </c>
      <c r="M61" s="16"/>
      <c r="O61" s="33">
        <v>41</v>
      </c>
      <c r="P61" s="34" t="s">
        <v>404</v>
      </c>
      <c r="Q61" s="43">
        <v>2</v>
      </c>
      <c r="AG61" s="139" t="s">
        <v>33</v>
      </c>
      <c r="AH61" s="140" t="s">
        <v>355</v>
      </c>
    </row>
    <row r="62" spans="1:34" ht="14.25" customHeight="1">
      <c r="A62" s="184">
        <v>362</v>
      </c>
      <c r="B62" s="338" t="s">
        <v>2187</v>
      </c>
      <c r="C62" s="338"/>
      <c r="D62" s="338"/>
      <c r="E62" s="338"/>
      <c r="F62" s="338"/>
      <c r="G62" s="339"/>
      <c r="H62" s="185">
        <v>36</v>
      </c>
      <c r="I62" s="188"/>
      <c r="J62" s="188"/>
      <c r="K62" s="187" t="str">
        <f t="shared" si="0"/>
        <v>-</v>
      </c>
      <c r="M62" s="16"/>
      <c r="O62" s="33">
        <v>42</v>
      </c>
      <c r="P62" s="34" t="s">
        <v>1110</v>
      </c>
      <c r="Q62" s="43">
        <v>18</v>
      </c>
      <c r="AG62" s="139" t="s">
        <v>34</v>
      </c>
      <c r="AH62" s="140" t="s">
        <v>35</v>
      </c>
    </row>
    <row r="63" spans="1:34" ht="14.25" customHeight="1">
      <c r="A63" s="184">
        <v>363</v>
      </c>
      <c r="B63" s="338" t="s">
        <v>2188</v>
      </c>
      <c r="C63" s="338"/>
      <c r="D63" s="338"/>
      <c r="E63" s="338"/>
      <c r="F63" s="338"/>
      <c r="G63" s="339"/>
      <c r="H63" s="185">
        <v>37</v>
      </c>
      <c r="I63" s="186">
        <f>SUM(I64:I66)</f>
        <v>0</v>
      </c>
      <c r="J63" s="186">
        <f>SUM(J64:J66)</f>
        <v>0</v>
      </c>
      <c r="K63" s="187" t="str">
        <f t="shared" si="0"/>
        <v>-</v>
      </c>
      <c r="M63" s="16"/>
      <c r="O63" s="33">
        <v>43</v>
      </c>
      <c r="P63" s="34" t="s">
        <v>1111</v>
      </c>
      <c r="Q63" s="43">
        <v>18</v>
      </c>
      <c r="AG63" s="139" t="s">
        <v>36</v>
      </c>
      <c r="AH63" s="140" t="s">
        <v>37</v>
      </c>
    </row>
    <row r="64" spans="1:34" ht="14.25" customHeight="1">
      <c r="A64" s="184">
        <v>3631</v>
      </c>
      <c r="B64" s="338" t="s">
        <v>301</v>
      </c>
      <c r="C64" s="338"/>
      <c r="D64" s="338"/>
      <c r="E64" s="338"/>
      <c r="F64" s="338"/>
      <c r="G64" s="339"/>
      <c r="H64" s="185">
        <v>38</v>
      </c>
      <c r="I64" s="188"/>
      <c r="J64" s="188"/>
      <c r="K64" s="187" t="str">
        <f t="shared" si="0"/>
        <v>-</v>
      </c>
      <c r="M64" s="16"/>
      <c r="O64" s="33">
        <v>44</v>
      </c>
      <c r="P64" s="34" t="s">
        <v>1845</v>
      </c>
      <c r="Q64" s="43">
        <v>16</v>
      </c>
      <c r="AG64" s="139" t="s">
        <v>38</v>
      </c>
      <c r="AH64" s="140" t="s">
        <v>39</v>
      </c>
    </row>
    <row r="65" spans="1:34" ht="14.25" customHeight="1">
      <c r="A65" s="184">
        <v>3632</v>
      </c>
      <c r="B65" s="338" t="s">
        <v>302</v>
      </c>
      <c r="C65" s="338"/>
      <c r="D65" s="338"/>
      <c r="E65" s="338"/>
      <c r="F65" s="338"/>
      <c r="G65" s="339"/>
      <c r="H65" s="185">
        <v>39</v>
      </c>
      <c r="I65" s="188"/>
      <c r="J65" s="188"/>
      <c r="K65" s="187" t="str">
        <f t="shared" si="0"/>
        <v>-</v>
      </c>
      <c r="M65" s="16"/>
      <c r="O65" s="33">
        <v>46</v>
      </c>
      <c r="P65" s="34" t="s">
        <v>2848</v>
      </c>
      <c r="Q65" s="43">
        <v>12</v>
      </c>
      <c r="AG65" s="139" t="s">
        <v>40</v>
      </c>
      <c r="AH65" s="140" t="s">
        <v>41</v>
      </c>
    </row>
    <row r="66" spans="1:34" ht="14.25" customHeight="1">
      <c r="A66" s="189">
        <v>3633</v>
      </c>
      <c r="B66" s="345" t="s">
        <v>303</v>
      </c>
      <c r="C66" s="345"/>
      <c r="D66" s="345"/>
      <c r="E66" s="345"/>
      <c r="F66" s="345"/>
      <c r="G66" s="346"/>
      <c r="H66" s="190">
        <v>40</v>
      </c>
      <c r="I66" s="191"/>
      <c r="J66" s="191"/>
      <c r="K66" s="192" t="str">
        <f t="shared" si="0"/>
        <v>-</v>
      </c>
      <c r="M66" s="16"/>
      <c r="O66" s="33">
        <v>47</v>
      </c>
      <c r="P66" s="34" t="s">
        <v>1112</v>
      </c>
      <c r="Q66" s="43">
        <v>18</v>
      </c>
      <c r="AG66" s="139" t="s">
        <v>42</v>
      </c>
      <c r="AH66" s="140" t="s">
        <v>43</v>
      </c>
    </row>
    <row r="67" spans="1:34" ht="14.25" customHeight="1">
      <c r="A67" s="347" t="s">
        <v>1687</v>
      </c>
      <c r="B67" s="348"/>
      <c r="C67" s="348"/>
      <c r="D67" s="348"/>
      <c r="E67" s="348"/>
      <c r="F67" s="348"/>
      <c r="G67" s="348"/>
      <c r="H67" s="348"/>
      <c r="I67" s="348"/>
      <c r="J67" s="348"/>
      <c r="K67" s="349"/>
      <c r="M67" s="16"/>
      <c r="O67" s="33">
        <v>48</v>
      </c>
      <c r="P67" s="34" t="s">
        <v>479</v>
      </c>
      <c r="Q67" s="43">
        <v>5</v>
      </c>
      <c r="AG67" s="139" t="s">
        <v>44</v>
      </c>
      <c r="AH67" s="140" t="s">
        <v>45</v>
      </c>
    </row>
    <row r="68" spans="1:34" ht="14.25" customHeight="1">
      <c r="A68" s="193" t="s">
        <v>343</v>
      </c>
      <c r="B68" s="343" t="s">
        <v>2189</v>
      </c>
      <c r="C68" s="343"/>
      <c r="D68" s="343"/>
      <c r="E68" s="343"/>
      <c r="F68" s="343"/>
      <c r="G68" s="344"/>
      <c r="H68" s="194">
        <v>41</v>
      </c>
      <c r="I68" s="195">
        <f>I69+I79+I120+I121+I132+I137</f>
        <v>968290</v>
      </c>
      <c r="J68" s="195">
        <f>J69+J79+J120+J121+J132+J137</f>
        <v>957726</v>
      </c>
      <c r="K68" s="196">
        <f>IF(I68&gt;0,IF(J68/I68&gt;=100,"&gt;&gt;100",J68/I68*100),"-")</f>
        <v>98.90900453376571</v>
      </c>
      <c r="M68" s="16"/>
      <c r="O68" s="33">
        <v>49</v>
      </c>
      <c r="P68" s="34" t="s">
        <v>456</v>
      </c>
      <c r="Q68" s="43">
        <v>4</v>
      </c>
      <c r="AG68" s="139" t="s">
        <v>46</v>
      </c>
      <c r="AH68" s="140" t="s">
        <v>47</v>
      </c>
    </row>
    <row r="69" spans="1:34" ht="14.25" customHeight="1">
      <c r="A69" s="197" t="s">
        <v>344</v>
      </c>
      <c r="B69" s="338" t="s">
        <v>2190</v>
      </c>
      <c r="C69" s="338"/>
      <c r="D69" s="338"/>
      <c r="E69" s="338"/>
      <c r="F69" s="338"/>
      <c r="G69" s="339"/>
      <c r="H69" s="185">
        <v>42</v>
      </c>
      <c r="I69" s="186">
        <f>I70+I75+I76</f>
        <v>198039</v>
      </c>
      <c r="J69" s="186">
        <f>J70+J75+J76</f>
        <v>219216</v>
      </c>
      <c r="K69" s="187">
        <f>IF(I69&gt;0,IF(J69/I69&gt;=100,"&gt;&gt;100",J69/I69*100),"-")</f>
        <v>110.69334827988426</v>
      </c>
      <c r="M69" s="16"/>
      <c r="O69" s="33">
        <v>50</v>
      </c>
      <c r="P69" s="34" t="s">
        <v>2742</v>
      </c>
      <c r="Q69" s="43">
        <v>17</v>
      </c>
      <c r="AG69" s="139" t="s">
        <v>48</v>
      </c>
      <c r="AH69" s="140" t="s">
        <v>49</v>
      </c>
    </row>
    <row r="70" spans="1:34" ht="14.25" customHeight="1">
      <c r="A70" s="184">
        <v>411</v>
      </c>
      <c r="B70" s="338" t="s">
        <v>2191</v>
      </c>
      <c r="C70" s="338"/>
      <c r="D70" s="338"/>
      <c r="E70" s="338"/>
      <c r="F70" s="338"/>
      <c r="G70" s="339"/>
      <c r="H70" s="185">
        <v>43</v>
      </c>
      <c r="I70" s="186">
        <f>SUM(I71:I74)</f>
        <v>167654</v>
      </c>
      <c r="J70" s="186">
        <f>SUM(J71:J74)</f>
        <v>182565</v>
      </c>
      <c r="K70" s="187">
        <f t="shared" si="0"/>
        <v>108.89391246257172</v>
      </c>
      <c r="M70" s="16"/>
      <c r="O70" s="33">
        <v>51</v>
      </c>
      <c r="P70" s="34" t="s">
        <v>1823</v>
      </c>
      <c r="Q70" s="43">
        <v>15</v>
      </c>
      <c r="AG70" s="139" t="s">
        <v>50</v>
      </c>
      <c r="AH70" s="140" t="s">
        <v>51</v>
      </c>
    </row>
    <row r="71" spans="1:34" ht="14.25" customHeight="1">
      <c r="A71" s="184">
        <v>4111</v>
      </c>
      <c r="B71" s="338" t="s">
        <v>304</v>
      </c>
      <c r="C71" s="338"/>
      <c r="D71" s="338"/>
      <c r="E71" s="338"/>
      <c r="F71" s="338"/>
      <c r="G71" s="339"/>
      <c r="H71" s="185">
        <v>44</v>
      </c>
      <c r="I71" s="188">
        <v>167654</v>
      </c>
      <c r="J71" s="188">
        <v>182565</v>
      </c>
      <c r="K71" s="187">
        <f t="shared" si="0"/>
        <v>108.89391246257172</v>
      </c>
      <c r="M71" s="16"/>
      <c r="O71" s="33">
        <v>52</v>
      </c>
      <c r="P71" s="34" t="s">
        <v>517</v>
      </c>
      <c r="Q71" s="43">
        <v>8</v>
      </c>
      <c r="AG71" s="139" t="s">
        <v>52</v>
      </c>
      <c r="AH71" s="140" t="s">
        <v>53</v>
      </c>
    </row>
    <row r="72" spans="1:34" ht="14.25" customHeight="1">
      <c r="A72" s="184">
        <v>4112</v>
      </c>
      <c r="B72" s="338" t="s">
        <v>305</v>
      </c>
      <c r="C72" s="338"/>
      <c r="D72" s="338"/>
      <c r="E72" s="338"/>
      <c r="F72" s="338"/>
      <c r="G72" s="339"/>
      <c r="H72" s="185">
        <v>45</v>
      </c>
      <c r="I72" s="188"/>
      <c r="J72" s="188"/>
      <c r="K72" s="187" t="str">
        <f t="shared" si="0"/>
        <v>-</v>
      </c>
      <c r="M72" s="16"/>
      <c r="O72" s="33">
        <v>53</v>
      </c>
      <c r="P72" s="34" t="s">
        <v>518</v>
      </c>
      <c r="Q72" s="43">
        <v>8</v>
      </c>
      <c r="AG72" s="139" t="s">
        <v>54</v>
      </c>
      <c r="AH72" s="140" t="s">
        <v>55</v>
      </c>
    </row>
    <row r="73" spans="1:34" ht="14.25" customHeight="1">
      <c r="A73" s="184">
        <v>4113</v>
      </c>
      <c r="B73" s="338" t="s">
        <v>306</v>
      </c>
      <c r="C73" s="338"/>
      <c r="D73" s="338"/>
      <c r="E73" s="338"/>
      <c r="F73" s="338"/>
      <c r="G73" s="339"/>
      <c r="H73" s="185">
        <v>46</v>
      </c>
      <c r="I73" s="188"/>
      <c r="J73" s="188"/>
      <c r="K73" s="187" t="str">
        <f t="shared" si="0"/>
        <v>-</v>
      </c>
      <c r="M73" s="16"/>
      <c r="O73" s="33">
        <v>54</v>
      </c>
      <c r="P73" s="34" t="s">
        <v>2819</v>
      </c>
      <c r="Q73" s="43">
        <v>10</v>
      </c>
      <c r="AG73" s="139" t="s">
        <v>56</v>
      </c>
      <c r="AH73" s="140" t="s">
        <v>57</v>
      </c>
    </row>
    <row r="74" spans="1:34" ht="14.25" customHeight="1">
      <c r="A74" s="184">
        <v>4114</v>
      </c>
      <c r="B74" s="338" t="s">
        <v>307</v>
      </c>
      <c r="C74" s="338"/>
      <c r="D74" s="338"/>
      <c r="E74" s="338"/>
      <c r="F74" s="338"/>
      <c r="G74" s="339"/>
      <c r="H74" s="185">
        <v>47</v>
      </c>
      <c r="I74" s="188"/>
      <c r="J74" s="188"/>
      <c r="K74" s="187" t="str">
        <f t="shared" si="0"/>
        <v>-</v>
      </c>
      <c r="M74" s="16"/>
      <c r="O74" s="33">
        <v>55</v>
      </c>
      <c r="P74" s="34" t="s">
        <v>519</v>
      </c>
      <c r="Q74" s="43">
        <v>8</v>
      </c>
      <c r="AG74" s="139" t="s">
        <v>58</v>
      </c>
      <c r="AH74" s="140" t="s">
        <v>59</v>
      </c>
    </row>
    <row r="75" spans="1:34" ht="14.25" customHeight="1">
      <c r="A75" s="184">
        <v>412</v>
      </c>
      <c r="B75" s="338" t="s">
        <v>2192</v>
      </c>
      <c r="C75" s="338"/>
      <c r="D75" s="338"/>
      <c r="E75" s="338"/>
      <c r="F75" s="338"/>
      <c r="G75" s="339"/>
      <c r="H75" s="185">
        <v>48</v>
      </c>
      <c r="I75" s="188"/>
      <c r="J75" s="188">
        <v>5250</v>
      </c>
      <c r="K75" s="187" t="str">
        <f t="shared" si="0"/>
        <v>-</v>
      </c>
      <c r="M75" s="16"/>
      <c r="O75" s="33">
        <v>56</v>
      </c>
      <c r="P75" s="34" t="s">
        <v>2820</v>
      </c>
      <c r="Q75" s="43">
        <v>10</v>
      </c>
      <c r="AG75" s="139" t="s">
        <v>60</v>
      </c>
      <c r="AH75" s="140" t="s">
        <v>61</v>
      </c>
    </row>
    <row r="76" spans="1:34" ht="14.25" customHeight="1">
      <c r="A76" s="184">
        <v>413</v>
      </c>
      <c r="B76" s="338" t="s">
        <v>2193</v>
      </c>
      <c r="C76" s="338"/>
      <c r="D76" s="338"/>
      <c r="E76" s="338"/>
      <c r="F76" s="338"/>
      <c r="G76" s="339"/>
      <c r="H76" s="185">
        <v>49</v>
      </c>
      <c r="I76" s="186">
        <f>I77+I78</f>
        <v>30385</v>
      </c>
      <c r="J76" s="186">
        <f>J77+J78</f>
        <v>31401</v>
      </c>
      <c r="K76" s="187">
        <f t="shared" si="0"/>
        <v>103.34375514233997</v>
      </c>
      <c r="M76" s="20"/>
      <c r="O76" s="33">
        <v>57</v>
      </c>
      <c r="P76" s="34" t="s">
        <v>2821</v>
      </c>
      <c r="Q76" s="43">
        <v>10</v>
      </c>
      <c r="AG76" s="139" t="s">
        <v>62</v>
      </c>
      <c r="AH76" s="140" t="s">
        <v>63</v>
      </c>
    </row>
    <row r="77" spans="1:34" ht="14.25" customHeight="1">
      <c r="A77" s="184">
        <v>4131</v>
      </c>
      <c r="B77" s="338" t="s">
        <v>308</v>
      </c>
      <c r="C77" s="338"/>
      <c r="D77" s="338"/>
      <c r="E77" s="338"/>
      <c r="F77" s="338"/>
      <c r="G77" s="339"/>
      <c r="H77" s="185">
        <v>50</v>
      </c>
      <c r="I77" s="188">
        <v>27382</v>
      </c>
      <c r="J77" s="188">
        <v>28297</v>
      </c>
      <c r="K77" s="187">
        <f t="shared" si="0"/>
        <v>103.34161127748156</v>
      </c>
      <c r="M77" s="41"/>
      <c r="O77" s="33">
        <v>58</v>
      </c>
      <c r="P77" s="34" t="s">
        <v>2836</v>
      </c>
      <c r="Q77" s="43">
        <v>11</v>
      </c>
      <c r="AG77" s="139" t="s">
        <v>64</v>
      </c>
      <c r="AH77" s="140" t="s">
        <v>65</v>
      </c>
    </row>
    <row r="78" spans="1:34" ht="14.25" customHeight="1">
      <c r="A78" s="184">
        <v>4132</v>
      </c>
      <c r="B78" s="338" t="s">
        <v>309</v>
      </c>
      <c r="C78" s="338"/>
      <c r="D78" s="338"/>
      <c r="E78" s="338"/>
      <c r="F78" s="338"/>
      <c r="G78" s="339"/>
      <c r="H78" s="185">
        <v>51</v>
      </c>
      <c r="I78" s="188">
        <v>3003</v>
      </c>
      <c r="J78" s="188">
        <v>3104</v>
      </c>
      <c r="K78" s="187">
        <f t="shared" si="0"/>
        <v>103.36330336330337</v>
      </c>
      <c r="O78" s="33">
        <v>60</v>
      </c>
      <c r="P78" s="34" t="s">
        <v>1180</v>
      </c>
      <c r="Q78" s="43">
        <v>20</v>
      </c>
      <c r="AG78" s="139" t="s">
        <v>66</v>
      </c>
      <c r="AH78" s="140" t="s">
        <v>67</v>
      </c>
    </row>
    <row r="79" spans="1:34" ht="14.25" customHeight="1">
      <c r="A79" s="184">
        <v>42</v>
      </c>
      <c r="B79" s="338" t="s">
        <v>2194</v>
      </c>
      <c r="C79" s="338"/>
      <c r="D79" s="338"/>
      <c r="E79" s="338"/>
      <c r="F79" s="338"/>
      <c r="G79" s="339"/>
      <c r="H79" s="185">
        <v>52</v>
      </c>
      <c r="I79" s="186">
        <f>I80+I84+I89+I94+I99+I109+I114</f>
        <v>731809</v>
      </c>
      <c r="J79" s="186">
        <f>J80+J84+J89+J94+J99+J109+J114</f>
        <v>664209</v>
      </c>
      <c r="K79" s="187">
        <f t="shared" si="0"/>
        <v>90.76261702165456</v>
      </c>
      <c r="O79" s="33">
        <v>61</v>
      </c>
      <c r="P79" s="34" t="s">
        <v>520</v>
      </c>
      <c r="Q79" s="43">
        <v>8</v>
      </c>
      <c r="AG79" s="139" t="s">
        <v>68</v>
      </c>
      <c r="AH79" s="140" t="s">
        <v>1693</v>
      </c>
    </row>
    <row r="80" spans="1:34" ht="14.25" customHeight="1">
      <c r="A80" s="184">
        <v>421</v>
      </c>
      <c r="B80" s="338" t="s">
        <v>2195</v>
      </c>
      <c r="C80" s="338"/>
      <c r="D80" s="338"/>
      <c r="E80" s="338"/>
      <c r="F80" s="338"/>
      <c r="G80" s="339"/>
      <c r="H80" s="185">
        <v>53</v>
      </c>
      <c r="I80" s="186">
        <f>SUM(I81:I83)</f>
        <v>72624</v>
      </c>
      <c r="J80" s="186">
        <f>SUM(J81:J83)</f>
        <v>25750</v>
      </c>
      <c r="K80" s="187">
        <f t="shared" si="0"/>
        <v>35.456598369684954</v>
      </c>
      <c r="O80" s="33">
        <v>63</v>
      </c>
      <c r="P80" s="34" t="s">
        <v>2365</v>
      </c>
      <c r="Q80" s="43">
        <v>7</v>
      </c>
      <c r="AG80" s="139" t="s">
        <v>1694</v>
      </c>
      <c r="AH80" s="140" t="s">
        <v>1695</v>
      </c>
    </row>
    <row r="81" spans="1:34" ht="14.25" customHeight="1">
      <c r="A81" s="184">
        <v>4211</v>
      </c>
      <c r="B81" s="338" t="s">
        <v>346</v>
      </c>
      <c r="C81" s="338"/>
      <c r="D81" s="338"/>
      <c r="E81" s="338"/>
      <c r="F81" s="338"/>
      <c r="G81" s="339"/>
      <c r="H81" s="185">
        <v>54</v>
      </c>
      <c r="I81" s="188">
        <v>3827</v>
      </c>
      <c r="J81" s="188">
        <v>24612</v>
      </c>
      <c r="K81" s="187">
        <f t="shared" si="0"/>
        <v>643.1147112620852</v>
      </c>
      <c r="O81" s="33">
        <v>64</v>
      </c>
      <c r="P81" s="34" t="s">
        <v>1792</v>
      </c>
      <c r="Q81" s="43">
        <v>14</v>
      </c>
      <c r="AG81" s="139" t="s">
        <v>1696</v>
      </c>
      <c r="AH81" s="140" t="s">
        <v>356</v>
      </c>
    </row>
    <row r="82" spans="1:34" ht="14.25" customHeight="1">
      <c r="A82" s="184">
        <v>4212</v>
      </c>
      <c r="B82" s="338" t="s">
        <v>1158</v>
      </c>
      <c r="C82" s="338"/>
      <c r="D82" s="338"/>
      <c r="E82" s="338"/>
      <c r="F82" s="338"/>
      <c r="G82" s="339"/>
      <c r="H82" s="185">
        <v>55</v>
      </c>
      <c r="I82" s="188">
        <v>68797</v>
      </c>
      <c r="J82" s="188">
        <v>1138</v>
      </c>
      <c r="K82" s="187">
        <f t="shared" si="0"/>
        <v>1.654141895722197</v>
      </c>
      <c r="O82" s="33">
        <v>65</v>
      </c>
      <c r="P82" s="34" t="s">
        <v>1793</v>
      </c>
      <c r="Q82" s="43">
        <v>14</v>
      </c>
      <c r="AG82" s="139" t="s">
        <v>1697</v>
      </c>
      <c r="AH82" s="140" t="s">
        <v>1698</v>
      </c>
    </row>
    <row r="83" spans="1:34" ht="14.25" customHeight="1">
      <c r="A83" s="184">
        <v>4213</v>
      </c>
      <c r="B83" s="338" t="s">
        <v>2196</v>
      </c>
      <c r="C83" s="338"/>
      <c r="D83" s="338"/>
      <c r="E83" s="338"/>
      <c r="F83" s="338"/>
      <c r="G83" s="339"/>
      <c r="H83" s="185">
        <v>56</v>
      </c>
      <c r="I83" s="188"/>
      <c r="J83" s="188"/>
      <c r="K83" s="187" t="str">
        <f t="shared" si="0"/>
        <v>-</v>
      </c>
      <c r="O83" s="33">
        <v>66</v>
      </c>
      <c r="P83" s="34" t="s">
        <v>1794</v>
      </c>
      <c r="Q83" s="43">
        <v>14</v>
      </c>
      <c r="AG83" s="139" t="s">
        <v>1699</v>
      </c>
      <c r="AH83" s="140" t="s">
        <v>357</v>
      </c>
    </row>
    <row r="84" spans="1:34" ht="14.25" customHeight="1">
      <c r="A84" s="184">
        <v>422</v>
      </c>
      <c r="B84" s="340" t="s">
        <v>2197</v>
      </c>
      <c r="C84" s="341"/>
      <c r="D84" s="341"/>
      <c r="E84" s="341"/>
      <c r="F84" s="341"/>
      <c r="G84" s="342"/>
      <c r="H84" s="185">
        <v>57</v>
      </c>
      <c r="I84" s="186">
        <f>SUM(I85:I88)</f>
        <v>0</v>
      </c>
      <c r="J84" s="186">
        <f>SUM(J85:J88)</f>
        <v>0</v>
      </c>
      <c r="K84" s="187" t="str">
        <f t="shared" si="0"/>
        <v>-</v>
      </c>
      <c r="O84" s="33">
        <v>67</v>
      </c>
      <c r="P84" s="34" t="s">
        <v>2366</v>
      </c>
      <c r="Q84" s="43">
        <v>7</v>
      </c>
      <c r="AG84" s="139" t="s">
        <v>1700</v>
      </c>
      <c r="AH84" s="140" t="s">
        <v>358</v>
      </c>
    </row>
    <row r="85" spans="1:34" ht="14.25" customHeight="1">
      <c r="A85" s="184">
        <v>4221</v>
      </c>
      <c r="B85" s="338" t="s">
        <v>2198</v>
      </c>
      <c r="C85" s="338"/>
      <c r="D85" s="338"/>
      <c r="E85" s="338"/>
      <c r="F85" s="338"/>
      <c r="G85" s="339"/>
      <c r="H85" s="185">
        <v>58</v>
      </c>
      <c r="I85" s="188"/>
      <c r="J85" s="188"/>
      <c r="K85" s="187" t="str">
        <f t="shared" si="0"/>
        <v>-</v>
      </c>
      <c r="O85" s="33">
        <v>68</v>
      </c>
      <c r="P85" s="34" t="s">
        <v>2849</v>
      </c>
      <c r="Q85" s="43">
        <v>12</v>
      </c>
      <c r="AG85" s="139" t="s">
        <v>1701</v>
      </c>
      <c r="AH85" s="140" t="s">
        <v>1702</v>
      </c>
    </row>
    <row r="86" spans="1:34" ht="14.25" customHeight="1">
      <c r="A86" s="184">
        <v>4222</v>
      </c>
      <c r="B86" s="338" t="s">
        <v>2199</v>
      </c>
      <c r="C86" s="338"/>
      <c r="D86" s="338"/>
      <c r="E86" s="338"/>
      <c r="F86" s="338"/>
      <c r="G86" s="339"/>
      <c r="H86" s="185">
        <v>59</v>
      </c>
      <c r="I86" s="188"/>
      <c r="J86" s="188"/>
      <c r="K86" s="187" t="str">
        <f t="shared" si="0"/>
        <v>-</v>
      </c>
      <c r="O86" s="33">
        <v>69</v>
      </c>
      <c r="P86" s="34" t="s">
        <v>521</v>
      </c>
      <c r="Q86" s="43">
        <v>8</v>
      </c>
      <c r="AG86" s="139" t="s">
        <v>1703</v>
      </c>
      <c r="AH86" s="140" t="s">
        <v>1704</v>
      </c>
    </row>
    <row r="87" spans="1:34" ht="14.25" customHeight="1">
      <c r="A87" s="184">
        <v>4223</v>
      </c>
      <c r="B87" s="338" t="s">
        <v>2200</v>
      </c>
      <c r="C87" s="338"/>
      <c r="D87" s="338"/>
      <c r="E87" s="338"/>
      <c r="F87" s="338"/>
      <c r="G87" s="339"/>
      <c r="H87" s="185">
        <v>60</v>
      </c>
      <c r="I87" s="188"/>
      <c r="J87" s="188"/>
      <c r="K87" s="187" t="str">
        <f t="shared" si="0"/>
        <v>-</v>
      </c>
      <c r="O87" s="33">
        <v>70</v>
      </c>
      <c r="P87" s="34" t="s">
        <v>405</v>
      </c>
      <c r="Q87" s="43">
        <v>2</v>
      </c>
      <c r="AG87" s="139" t="s">
        <v>1705</v>
      </c>
      <c r="AH87" s="140" t="s">
        <v>1706</v>
      </c>
    </row>
    <row r="88" spans="1:34" ht="14.25" customHeight="1">
      <c r="A88" s="184">
        <v>4224</v>
      </c>
      <c r="B88" s="338" t="s">
        <v>2201</v>
      </c>
      <c r="C88" s="338"/>
      <c r="D88" s="338"/>
      <c r="E88" s="338"/>
      <c r="F88" s="338"/>
      <c r="G88" s="339"/>
      <c r="H88" s="185">
        <v>61</v>
      </c>
      <c r="I88" s="188"/>
      <c r="J88" s="188"/>
      <c r="K88" s="187" t="str">
        <f t="shared" si="0"/>
        <v>-</v>
      </c>
      <c r="O88" s="33">
        <v>71</v>
      </c>
      <c r="P88" s="34" t="s">
        <v>2367</v>
      </c>
      <c r="Q88" s="43">
        <v>7</v>
      </c>
      <c r="AG88" s="139" t="s">
        <v>1707</v>
      </c>
      <c r="AH88" s="140" t="s">
        <v>1708</v>
      </c>
    </row>
    <row r="89" spans="1:34" ht="14.25" customHeight="1">
      <c r="A89" s="184">
        <v>423</v>
      </c>
      <c r="B89" s="338" t="s">
        <v>2202</v>
      </c>
      <c r="C89" s="338"/>
      <c r="D89" s="338"/>
      <c r="E89" s="338"/>
      <c r="F89" s="338"/>
      <c r="G89" s="339"/>
      <c r="H89" s="185">
        <v>62</v>
      </c>
      <c r="I89" s="186">
        <f>SUM(I90:I93)</f>
        <v>0</v>
      </c>
      <c r="J89" s="186">
        <f>SUM(J90:J93)</f>
        <v>0</v>
      </c>
      <c r="K89" s="187" t="str">
        <f t="shared" si="0"/>
        <v>-</v>
      </c>
      <c r="O89" s="33">
        <v>72</v>
      </c>
      <c r="P89" s="34" t="s">
        <v>2743</v>
      </c>
      <c r="Q89" s="43">
        <v>17</v>
      </c>
      <c r="AG89" s="139" t="s">
        <v>1709</v>
      </c>
      <c r="AH89" s="140" t="s">
        <v>359</v>
      </c>
    </row>
    <row r="90" spans="1:34" ht="14.25" customHeight="1">
      <c r="A90" s="184">
        <v>4231</v>
      </c>
      <c r="B90" s="338" t="s">
        <v>2203</v>
      </c>
      <c r="C90" s="338"/>
      <c r="D90" s="338"/>
      <c r="E90" s="338"/>
      <c r="F90" s="338"/>
      <c r="G90" s="339"/>
      <c r="H90" s="185">
        <v>63</v>
      </c>
      <c r="I90" s="188"/>
      <c r="J90" s="188"/>
      <c r="K90" s="187" t="str">
        <f t="shared" si="0"/>
        <v>-</v>
      </c>
      <c r="O90" s="33">
        <v>74</v>
      </c>
      <c r="P90" s="34" t="s">
        <v>522</v>
      </c>
      <c r="Q90" s="43">
        <v>8</v>
      </c>
      <c r="AG90" s="139" t="s">
        <v>1710</v>
      </c>
      <c r="AH90" s="140" t="s">
        <v>2028</v>
      </c>
    </row>
    <row r="91" spans="1:34" ht="14.25" customHeight="1">
      <c r="A91" s="184">
        <v>4232</v>
      </c>
      <c r="B91" s="338" t="s">
        <v>2199</v>
      </c>
      <c r="C91" s="338"/>
      <c r="D91" s="338"/>
      <c r="E91" s="338"/>
      <c r="F91" s="338"/>
      <c r="G91" s="339"/>
      <c r="H91" s="185">
        <v>64</v>
      </c>
      <c r="I91" s="188"/>
      <c r="J91" s="188"/>
      <c r="K91" s="187" t="str">
        <f t="shared" si="0"/>
        <v>-</v>
      </c>
      <c r="O91" s="33">
        <v>75</v>
      </c>
      <c r="P91" s="34" t="s">
        <v>1182</v>
      </c>
      <c r="Q91" s="43">
        <v>20</v>
      </c>
      <c r="AG91" s="139" t="s">
        <v>2029</v>
      </c>
      <c r="AH91" s="140" t="s">
        <v>360</v>
      </c>
    </row>
    <row r="92" spans="1:34" ht="14.25" customHeight="1">
      <c r="A92" s="184">
        <v>4233</v>
      </c>
      <c r="B92" s="338" t="s">
        <v>2200</v>
      </c>
      <c r="C92" s="338"/>
      <c r="D92" s="338"/>
      <c r="E92" s="338"/>
      <c r="F92" s="338"/>
      <c r="G92" s="339"/>
      <c r="H92" s="185">
        <v>65</v>
      </c>
      <c r="I92" s="188"/>
      <c r="J92" s="188"/>
      <c r="K92" s="187" t="str">
        <f t="shared" si="0"/>
        <v>-</v>
      </c>
      <c r="O92" s="33">
        <v>77</v>
      </c>
      <c r="P92" s="34" t="s">
        <v>2741</v>
      </c>
      <c r="Q92" s="43">
        <v>17</v>
      </c>
      <c r="AG92" s="139" t="s">
        <v>2030</v>
      </c>
      <c r="AH92" s="140" t="s">
        <v>2031</v>
      </c>
    </row>
    <row r="93" spans="1:34" ht="14.25" customHeight="1">
      <c r="A93" s="184">
        <v>4234</v>
      </c>
      <c r="B93" s="338" t="s">
        <v>2201</v>
      </c>
      <c r="C93" s="338"/>
      <c r="D93" s="338"/>
      <c r="E93" s="338"/>
      <c r="F93" s="338"/>
      <c r="G93" s="339"/>
      <c r="H93" s="185">
        <v>66</v>
      </c>
      <c r="I93" s="188"/>
      <c r="J93" s="188"/>
      <c r="K93" s="187" t="str">
        <f t="shared" si="0"/>
        <v>-</v>
      </c>
      <c r="O93" s="33">
        <v>78</v>
      </c>
      <c r="P93" s="34" t="s">
        <v>1183</v>
      </c>
      <c r="Q93" s="43">
        <v>20</v>
      </c>
      <c r="AG93" s="139" t="s">
        <v>2032</v>
      </c>
      <c r="AH93" s="140" t="s">
        <v>2033</v>
      </c>
    </row>
    <row r="94" spans="1:34" ht="14.25" customHeight="1">
      <c r="A94" s="184">
        <v>424</v>
      </c>
      <c r="B94" s="338" t="s">
        <v>2204</v>
      </c>
      <c r="C94" s="338"/>
      <c r="D94" s="338"/>
      <c r="E94" s="338"/>
      <c r="F94" s="338"/>
      <c r="G94" s="339"/>
      <c r="H94" s="185">
        <v>67</v>
      </c>
      <c r="I94" s="186">
        <f>SUM(I95:I98)</f>
        <v>119456</v>
      </c>
      <c r="J94" s="186">
        <f>SUM(J95:J98)</f>
        <v>133896</v>
      </c>
      <c r="K94" s="187">
        <f aca="true" t="shared" si="1" ref="K94:K157">IF(I94&gt;0,IF(J94/I94&gt;=100,"&gt;&gt;100",J94/I94*100),"-")</f>
        <v>112.08813286900616</v>
      </c>
      <c r="O94" s="33">
        <v>79</v>
      </c>
      <c r="P94" s="34" t="s">
        <v>406</v>
      </c>
      <c r="Q94" s="43">
        <v>2</v>
      </c>
      <c r="AG94" s="139" t="s">
        <v>2034</v>
      </c>
      <c r="AH94" s="140" t="s">
        <v>1898</v>
      </c>
    </row>
    <row r="95" spans="1:34" ht="14.25" customHeight="1">
      <c r="A95" s="184">
        <v>4241</v>
      </c>
      <c r="B95" s="338" t="s">
        <v>2198</v>
      </c>
      <c r="C95" s="338"/>
      <c r="D95" s="338"/>
      <c r="E95" s="338"/>
      <c r="F95" s="338"/>
      <c r="G95" s="339"/>
      <c r="H95" s="185">
        <v>68</v>
      </c>
      <c r="I95" s="188">
        <v>67587</v>
      </c>
      <c r="J95" s="188">
        <v>81012</v>
      </c>
      <c r="K95" s="187">
        <f t="shared" si="1"/>
        <v>119.86328731856719</v>
      </c>
      <c r="O95" s="33">
        <v>80</v>
      </c>
      <c r="P95" s="34" t="s">
        <v>480</v>
      </c>
      <c r="Q95" s="43">
        <v>5</v>
      </c>
      <c r="AG95" s="139" t="s">
        <v>1899</v>
      </c>
      <c r="AH95" s="140" t="s">
        <v>361</v>
      </c>
    </row>
    <row r="96" spans="1:34" ht="14.25" customHeight="1">
      <c r="A96" s="184">
        <v>4242</v>
      </c>
      <c r="B96" s="338" t="s">
        <v>2199</v>
      </c>
      <c r="C96" s="338"/>
      <c r="D96" s="338"/>
      <c r="E96" s="338"/>
      <c r="F96" s="338"/>
      <c r="G96" s="339"/>
      <c r="H96" s="185">
        <v>69</v>
      </c>
      <c r="I96" s="188">
        <v>20066</v>
      </c>
      <c r="J96" s="188">
        <v>50926</v>
      </c>
      <c r="K96" s="187">
        <f t="shared" si="1"/>
        <v>253.79248480015946</v>
      </c>
      <c r="O96" s="33">
        <v>81</v>
      </c>
      <c r="P96" s="34" t="s">
        <v>2850</v>
      </c>
      <c r="Q96" s="43">
        <v>12</v>
      </c>
      <c r="AG96" s="139" t="s">
        <v>1900</v>
      </c>
      <c r="AH96" s="140" t="s">
        <v>1901</v>
      </c>
    </row>
    <row r="97" spans="1:34" ht="14.25" customHeight="1">
      <c r="A97" s="184">
        <v>4243</v>
      </c>
      <c r="B97" s="338" t="s">
        <v>2200</v>
      </c>
      <c r="C97" s="338"/>
      <c r="D97" s="338"/>
      <c r="E97" s="338"/>
      <c r="F97" s="338"/>
      <c r="G97" s="339"/>
      <c r="H97" s="185">
        <v>70</v>
      </c>
      <c r="I97" s="188">
        <v>31803</v>
      </c>
      <c r="J97" s="188">
        <v>1958</v>
      </c>
      <c r="K97" s="187">
        <f t="shared" si="1"/>
        <v>6.156651888186649</v>
      </c>
      <c r="O97" s="33">
        <v>82</v>
      </c>
      <c r="P97" s="34" t="s">
        <v>1184</v>
      </c>
      <c r="Q97" s="43">
        <v>20</v>
      </c>
      <c r="AG97" s="139" t="s">
        <v>1902</v>
      </c>
      <c r="AH97" s="140" t="s">
        <v>362</v>
      </c>
    </row>
    <row r="98" spans="1:34" ht="14.25" customHeight="1">
      <c r="A98" s="184">
        <v>4244</v>
      </c>
      <c r="B98" s="338" t="s">
        <v>2205</v>
      </c>
      <c r="C98" s="338"/>
      <c r="D98" s="338"/>
      <c r="E98" s="338"/>
      <c r="F98" s="338"/>
      <c r="G98" s="339"/>
      <c r="H98" s="185">
        <v>71</v>
      </c>
      <c r="I98" s="188"/>
      <c r="J98" s="188"/>
      <c r="K98" s="187" t="str">
        <f t="shared" si="1"/>
        <v>-</v>
      </c>
      <c r="O98" s="33">
        <v>83</v>
      </c>
      <c r="P98" s="34" t="s">
        <v>435</v>
      </c>
      <c r="Q98" s="43">
        <v>3</v>
      </c>
      <c r="AG98" s="139" t="s">
        <v>1903</v>
      </c>
      <c r="AH98" s="140" t="s">
        <v>1904</v>
      </c>
    </row>
    <row r="99" spans="1:34" ht="14.25" customHeight="1">
      <c r="A99" s="184">
        <v>425</v>
      </c>
      <c r="B99" s="338" t="s">
        <v>2206</v>
      </c>
      <c r="C99" s="338"/>
      <c r="D99" s="338"/>
      <c r="E99" s="338"/>
      <c r="F99" s="338"/>
      <c r="G99" s="339"/>
      <c r="H99" s="185">
        <v>72</v>
      </c>
      <c r="I99" s="186">
        <f>SUM(I100:I108)</f>
        <v>484408</v>
      </c>
      <c r="J99" s="186">
        <f>SUM(J100:J108)</f>
        <v>453391</v>
      </c>
      <c r="K99" s="187">
        <f t="shared" si="1"/>
        <v>93.59692655777773</v>
      </c>
      <c r="O99" s="33">
        <v>84</v>
      </c>
      <c r="P99" s="34" t="s">
        <v>2808</v>
      </c>
      <c r="Q99" s="43">
        <v>9</v>
      </c>
      <c r="AG99" s="139" t="s">
        <v>1905</v>
      </c>
      <c r="AH99" s="140" t="s">
        <v>1906</v>
      </c>
    </row>
    <row r="100" spans="1:34" ht="14.25" customHeight="1">
      <c r="A100" s="184">
        <v>4251</v>
      </c>
      <c r="B100" s="338" t="s">
        <v>311</v>
      </c>
      <c r="C100" s="338"/>
      <c r="D100" s="338"/>
      <c r="E100" s="338"/>
      <c r="F100" s="338"/>
      <c r="G100" s="339"/>
      <c r="H100" s="185">
        <v>73</v>
      </c>
      <c r="I100" s="188">
        <v>23278</v>
      </c>
      <c r="J100" s="188">
        <v>36622</v>
      </c>
      <c r="K100" s="187">
        <f t="shared" si="1"/>
        <v>157.32451241515594</v>
      </c>
      <c r="O100" s="33">
        <v>85</v>
      </c>
      <c r="P100" s="34" t="s">
        <v>481</v>
      </c>
      <c r="Q100" s="43">
        <v>5</v>
      </c>
      <c r="AG100" s="139" t="s">
        <v>1907</v>
      </c>
      <c r="AH100" s="140" t="s">
        <v>1866</v>
      </c>
    </row>
    <row r="101" spans="1:34" ht="14.25" customHeight="1">
      <c r="A101" s="184">
        <v>4252</v>
      </c>
      <c r="B101" s="338" t="s">
        <v>312</v>
      </c>
      <c r="C101" s="338"/>
      <c r="D101" s="338"/>
      <c r="E101" s="338"/>
      <c r="F101" s="338"/>
      <c r="G101" s="339"/>
      <c r="H101" s="185">
        <v>74</v>
      </c>
      <c r="I101" s="188">
        <v>70118</v>
      </c>
      <c r="J101" s="188">
        <v>34175</v>
      </c>
      <c r="K101" s="187">
        <f t="shared" si="1"/>
        <v>48.73926809093243</v>
      </c>
      <c r="O101" s="33">
        <v>86</v>
      </c>
      <c r="P101" s="34" t="s">
        <v>1796</v>
      </c>
      <c r="Q101" s="43">
        <v>14</v>
      </c>
      <c r="AG101" s="139" t="s">
        <v>1867</v>
      </c>
      <c r="AH101" s="140" t="s">
        <v>1868</v>
      </c>
    </row>
    <row r="102" spans="1:34" ht="14.25" customHeight="1">
      <c r="A102" s="184">
        <v>4253</v>
      </c>
      <c r="B102" s="338" t="s">
        <v>313</v>
      </c>
      <c r="C102" s="338"/>
      <c r="D102" s="338"/>
      <c r="E102" s="338"/>
      <c r="F102" s="338"/>
      <c r="G102" s="339"/>
      <c r="H102" s="185">
        <v>75</v>
      </c>
      <c r="I102" s="188">
        <v>44028</v>
      </c>
      <c r="J102" s="188">
        <v>8000</v>
      </c>
      <c r="K102" s="187">
        <f t="shared" si="1"/>
        <v>18.170255292086853</v>
      </c>
      <c r="O102" s="33">
        <v>87</v>
      </c>
      <c r="P102" s="34" t="s">
        <v>2760</v>
      </c>
      <c r="Q102" s="43">
        <v>17</v>
      </c>
      <c r="AG102" s="139" t="s">
        <v>1869</v>
      </c>
      <c r="AH102" s="140" t="s">
        <v>1870</v>
      </c>
    </row>
    <row r="103" spans="1:34" ht="14.25" customHeight="1">
      <c r="A103" s="184">
        <v>4254</v>
      </c>
      <c r="B103" s="338" t="s">
        <v>314</v>
      </c>
      <c r="C103" s="338"/>
      <c r="D103" s="338"/>
      <c r="E103" s="338"/>
      <c r="F103" s="338"/>
      <c r="G103" s="339"/>
      <c r="H103" s="185">
        <v>76</v>
      </c>
      <c r="I103" s="188">
        <v>412</v>
      </c>
      <c r="J103" s="188">
        <v>4576</v>
      </c>
      <c r="K103" s="187">
        <f t="shared" si="1"/>
        <v>1110.6796116504854</v>
      </c>
      <c r="O103" s="33">
        <v>88</v>
      </c>
      <c r="P103" s="34" t="s">
        <v>2771</v>
      </c>
      <c r="Q103" s="43">
        <v>17</v>
      </c>
      <c r="AG103" s="139" t="s">
        <v>1871</v>
      </c>
      <c r="AH103" s="140" t="s">
        <v>1872</v>
      </c>
    </row>
    <row r="104" spans="1:34" ht="14.25" customHeight="1">
      <c r="A104" s="184">
        <v>4255</v>
      </c>
      <c r="B104" s="338" t="s">
        <v>315</v>
      </c>
      <c r="C104" s="338"/>
      <c r="D104" s="338"/>
      <c r="E104" s="338"/>
      <c r="F104" s="338"/>
      <c r="G104" s="339"/>
      <c r="H104" s="185">
        <v>77</v>
      </c>
      <c r="I104" s="188">
        <v>21774</v>
      </c>
      <c r="J104" s="188">
        <v>23220</v>
      </c>
      <c r="K104" s="187">
        <f t="shared" si="1"/>
        <v>106.64094791953707</v>
      </c>
      <c r="O104" s="33">
        <v>89</v>
      </c>
      <c r="P104" s="34" t="s">
        <v>1185</v>
      </c>
      <c r="Q104" s="43">
        <v>20</v>
      </c>
      <c r="AG104" s="139" t="s">
        <v>1873</v>
      </c>
      <c r="AH104" s="140" t="s">
        <v>1874</v>
      </c>
    </row>
    <row r="105" spans="1:34" ht="14.25" customHeight="1">
      <c r="A105" s="184">
        <v>4256</v>
      </c>
      <c r="B105" s="338" t="s">
        <v>316</v>
      </c>
      <c r="C105" s="338"/>
      <c r="D105" s="338"/>
      <c r="E105" s="338"/>
      <c r="F105" s="338"/>
      <c r="G105" s="339"/>
      <c r="H105" s="185">
        <v>78</v>
      </c>
      <c r="I105" s="188"/>
      <c r="J105" s="188"/>
      <c r="K105" s="187" t="str">
        <f t="shared" si="1"/>
        <v>-</v>
      </c>
      <c r="O105" s="33">
        <v>90</v>
      </c>
      <c r="P105" s="34" t="s">
        <v>457</v>
      </c>
      <c r="Q105" s="43">
        <v>4</v>
      </c>
      <c r="AG105" s="139" t="s">
        <v>1875</v>
      </c>
      <c r="AH105" s="140" t="s">
        <v>1876</v>
      </c>
    </row>
    <row r="106" spans="1:34" ht="14.25" customHeight="1">
      <c r="A106" s="184">
        <v>4257</v>
      </c>
      <c r="B106" s="338" t="s">
        <v>1162</v>
      </c>
      <c r="C106" s="338"/>
      <c r="D106" s="338"/>
      <c r="E106" s="338"/>
      <c r="F106" s="338"/>
      <c r="G106" s="339"/>
      <c r="H106" s="185">
        <v>79</v>
      </c>
      <c r="I106" s="188">
        <v>17334</v>
      </c>
      <c r="J106" s="188">
        <v>51045</v>
      </c>
      <c r="K106" s="187">
        <f t="shared" si="1"/>
        <v>294.4790584977501</v>
      </c>
      <c r="O106" s="33">
        <v>91</v>
      </c>
      <c r="P106" s="34" t="s">
        <v>1797</v>
      </c>
      <c r="Q106" s="43">
        <v>14</v>
      </c>
      <c r="AG106" s="139" t="s">
        <v>1877</v>
      </c>
      <c r="AH106" s="140" t="s">
        <v>1878</v>
      </c>
    </row>
    <row r="107" spans="1:34" ht="14.25" customHeight="1">
      <c r="A107" s="184">
        <v>4258</v>
      </c>
      <c r="B107" s="338" t="s">
        <v>317</v>
      </c>
      <c r="C107" s="338"/>
      <c r="D107" s="338"/>
      <c r="E107" s="338"/>
      <c r="F107" s="338"/>
      <c r="G107" s="339"/>
      <c r="H107" s="185">
        <v>80</v>
      </c>
      <c r="I107" s="188">
        <v>13596</v>
      </c>
      <c r="J107" s="188">
        <v>31312</v>
      </c>
      <c r="K107" s="187">
        <f t="shared" si="1"/>
        <v>230.3030303030303</v>
      </c>
      <c r="O107" s="33">
        <v>92</v>
      </c>
      <c r="P107" s="34" t="s">
        <v>1846</v>
      </c>
      <c r="Q107" s="43">
        <v>16</v>
      </c>
      <c r="AG107" s="139" t="s">
        <v>1879</v>
      </c>
      <c r="AH107" s="140" t="s">
        <v>2140</v>
      </c>
    </row>
    <row r="108" spans="1:34" ht="14.25" customHeight="1">
      <c r="A108" s="184">
        <v>4259</v>
      </c>
      <c r="B108" s="338" t="s">
        <v>318</v>
      </c>
      <c r="C108" s="338"/>
      <c r="D108" s="338"/>
      <c r="E108" s="338"/>
      <c r="F108" s="338"/>
      <c r="G108" s="339"/>
      <c r="H108" s="185">
        <v>81</v>
      </c>
      <c r="I108" s="188">
        <v>293868</v>
      </c>
      <c r="J108" s="188">
        <v>264441</v>
      </c>
      <c r="K108" s="187">
        <f t="shared" si="1"/>
        <v>89.98632038874597</v>
      </c>
      <c r="O108" s="33">
        <v>94</v>
      </c>
      <c r="P108" s="34" t="s">
        <v>1798</v>
      </c>
      <c r="Q108" s="43">
        <v>14</v>
      </c>
      <c r="AG108" s="139" t="s">
        <v>2141</v>
      </c>
      <c r="AH108" s="140" t="s">
        <v>2254</v>
      </c>
    </row>
    <row r="109" spans="1:34" ht="14.25" customHeight="1">
      <c r="A109" s="184">
        <v>426</v>
      </c>
      <c r="B109" s="338" t="s">
        <v>2207</v>
      </c>
      <c r="C109" s="338"/>
      <c r="D109" s="338"/>
      <c r="E109" s="338"/>
      <c r="F109" s="338"/>
      <c r="G109" s="339"/>
      <c r="H109" s="185">
        <v>82</v>
      </c>
      <c r="I109" s="186">
        <f>SUM(I110:I113)</f>
        <v>41602</v>
      </c>
      <c r="J109" s="186">
        <f>SUM(J110:J113)</f>
        <v>31509</v>
      </c>
      <c r="K109" s="187">
        <f t="shared" si="1"/>
        <v>75.73914715638671</v>
      </c>
      <c r="O109" s="33">
        <v>95</v>
      </c>
      <c r="P109" s="34" t="s">
        <v>1824</v>
      </c>
      <c r="Q109" s="43">
        <v>15</v>
      </c>
      <c r="AG109" s="139" t="s">
        <v>2142</v>
      </c>
      <c r="AH109" s="140" t="s">
        <v>2255</v>
      </c>
    </row>
    <row r="110" spans="1:34" ht="14.25" customHeight="1">
      <c r="A110" s="184">
        <v>4261</v>
      </c>
      <c r="B110" s="338" t="s">
        <v>1159</v>
      </c>
      <c r="C110" s="338"/>
      <c r="D110" s="338"/>
      <c r="E110" s="338"/>
      <c r="F110" s="338"/>
      <c r="G110" s="339"/>
      <c r="H110" s="185">
        <v>83</v>
      </c>
      <c r="I110" s="188">
        <v>4085</v>
      </c>
      <c r="J110" s="188">
        <v>5556</v>
      </c>
      <c r="K110" s="187">
        <f t="shared" si="1"/>
        <v>136.00979192166463</v>
      </c>
      <c r="O110" s="33">
        <v>96</v>
      </c>
      <c r="P110" s="34" t="s">
        <v>2339</v>
      </c>
      <c r="Q110" s="43">
        <v>6</v>
      </c>
      <c r="AG110" s="139" t="s">
        <v>2143</v>
      </c>
      <c r="AH110" s="140" t="s">
        <v>2144</v>
      </c>
    </row>
    <row r="111" spans="1:34" ht="14.25" customHeight="1">
      <c r="A111" s="184">
        <v>4262</v>
      </c>
      <c r="B111" s="338" t="s">
        <v>1160</v>
      </c>
      <c r="C111" s="338"/>
      <c r="D111" s="338"/>
      <c r="E111" s="338"/>
      <c r="F111" s="338"/>
      <c r="G111" s="339"/>
      <c r="H111" s="185">
        <v>84</v>
      </c>
      <c r="I111" s="188">
        <v>20889</v>
      </c>
      <c r="J111" s="188">
        <v>7871</v>
      </c>
      <c r="K111" s="187">
        <f t="shared" si="1"/>
        <v>37.68011872277275</v>
      </c>
      <c r="O111" s="33">
        <v>97</v>
      </c>
      <c r="P111" s="34" t="s">
        <v>373</v>
      </c>
      <c r="Q111" s="43">
        <v>1</v>
      </c>
      <c r="AG111" s="139" t="s">
        <v>2145</v>
      </c>
      <c r="AH111" s="140" t="s">
        <v>2146</v>
      </c>
    </row>
    <row r="112" spans="1:34" ht="14.25" customHeight="1">
      <c r="A112" s="184">
        <v>4263</v>
      </c>
      <c r="B112" s="338" t="s">
        <v>1161</v>
      </c>
      <c r="C112" s="338"/>
      <c r="D112" s="338"/>
      <c r="E112" s="338"/>
      <c r="F112" s="338"/>
      <c r="G112" s="339"/>
      <c r="H112" s="185">
        <v>85</v>
      </c>
      <c r="I112" s="188">
        <v>15196</v>
      </c>
      <c r="J112" s="188">
        <v>12417</v>
      </c>
      <c r="K112" s="187">
        <f t="shared" si="1"/>
        <v>81.71229270860752</v>
      </c>
      <c r="O112" s="33">
        <v>98</v>
      </c>
      <c r="P112" s="34" t="s">
        <v>1146</v>
      </c>
      <c r="Q112" s="43">
        <v>19</v>
      </c>
      <c r="AG112" s="139" t="s">
        <v>2147</v>
      </c>
      <c r="AH112" s="140" t="s">
        <v>2148</v>
      </c>
    </row>
    <row r="113" spans="1:34" ht="14.25" customHeight="1">
      <c r="A113" s="184">
        <v>4264</v>
      </c>
      <c r="B113" s="338" t="s">
        <v>2208</v>
      </c>
      <c r="C113" s="338"/>
      <c r="D113" s="338"/>
      <c r="E113" s="338"/>
      <c r="F113" s="338"/>
      <c r="G113" s="339"/>
      <c r="H113" s="185">
        <v>86</v>
      </c>
      <c r="I113" s="188">
        <v>1432</v>
      </c>
      <c r="J113" s="188">
        <v>5665</v>
      </c>
      <c r="K113" s="187">
        <f t="shared" si="1"/>
        <v>395.6005586592179</v>
      </c>
      <c r="O113" s="33">
        <v>99</v>
      </c>
      <c r="P113" s="34" t="s">
        <v>458</v>
      </c>
      <c r="Q113" s="43">
        <v>4</v>
      </c>
      <c r="AG113" s="139" t="s">
        <v>2149</v>
      </c>
      <c r="AH113" s="140" t="s">
        <v>2150</v>
      </c>
    </row>
    <row r="114" spans="1:34" ht="14.25" customHeight="1">
      <c r="A114" s="184">
        <v>429</v>
      </c>
      <c r="B114" s="338" t="s">
        <v>2209</v>
      </c>
      <c r="C114" s="338"/>
      <c r="D114" s="338"/>
      <c r="E114" s="338"/>
      <c r="F114" s="338"/>
      <c r="G114" s="339"/>
      <c r="H114" s="185">
        <v>87</v>
      </c>
      <c r="I114" s="186">
        <f>SUM(I115:I119)</f>
        <v>13719</v>
      </c>
      <c r="J114" s="186">
        <f>SUM(J115:J119)</f>
        <v>19663</v>
      </c>
      <c r="K114" s="187">
        <f t="shared" si="1"/>
        <v>143.32677308841753</v>
      </c>
      <c r="O114" s="33">
        <v>100</v>
      </c>
      <c r="P114" s="34" t="s">
        <v>2744</v>
      </c>
      <c r="Q114" s="43">
        <v>17</v>
      </c>
      <c r="AG114" s="139" t="s">
        <v>2151</v>
      </c>
      <c r="AH114" s="140" t="s">
        <v>2258</v>
      </c>
    </row>
    <row r="115" spans="1:34" ht="14.25" customHeight="1">
      <c r="A115" s="184">
        <v>4291</v>
      </c>
      <c r="B115" s="338" t="s">
        <v>1163</v>
      </c>
      <c r="C115" s="338"/>
      <c r="D115" s="338"/>
      <c r="E115" s="338"/>
      <c r="F115" s="338"/>
      <c r="G115" s="339"/>
      <c r="H115" s="185">
        <v>88</v>
      </c>
      <c r="I115" s="188">
        <v>6169</v>
      </c>
      <c r="J115" s="188">
        <v>5593</v>
      </c>
      <c r="K115" s="187">
        <f t="shared" si="1"/>
        <v>90.66299238126115</v>
      </c>
      <c r="O115" s="33">
        <v>101</v>
      </c>
      <c r="P115" s="34" t="s">
        <v>375</v>
      </c>
      <c r="Q115" s="43">
        <v>1</v>
      </c>
      <c r="AG115" s="139" t="s">
        <v>2152</v>
      </c>
      <c r="AH115" s="140" t="s">
        <v>2259</v>
      </c>
    </row>
    <row r="116" spans="1:34" ht="14.25" customHeight="1">
      <c r="A116" s="184">
        <v>4292</v>
      </c>
      <c r="B116" s="338" t="s">
        <v>1164</v>
      </c>
      <c r="C116" s="338"/>
      <c r="D116" s="338"/>
      <c r="E116" s="338"/>
      <c r="F116" s="338"/>
      <c r="G116" s="339"/>
      <c r="H116" s="185">
        <v>89</v>
      </c>
      <c r="I116" s="188">
        <v>7550</v>
      </c>
      <c r="J116" s="188">
        <v>13936</v>
      </c>
      <c r="K116" s="187">
        <f t="shared" si="1"/>
        <v>184.58278145695363</v>
      </c>
      <c r="O116" s="33">
        <v>102</v>
      </c>
      <c r="P116" s="34" t="s">
        <v>436</v>
      </c>
      <c r="Q116" s="43">
        <v>3</v>
      </c>
      <c r="AG116" s="139" t="s">
        <v>2153</v>
      </c>
      <c r="AH116" s="140" t="s">
        <v>2154</v>
      </c>
    </row>
    <row r="117" spans="1:34" ht="14.25" customHeight="1">
      <c r="A117" s="184">
        <v>4293</v>
      </c>
      <c r="B117" s="338" t="s">
        <v>1165</v>
      </c>
      <c r="C117" s="338"/>
      <c r="D117" s="338"/>
      <c r="E117" s="338"/>
      <c r="F117" s="338"/>
      <c r="G117" s="339"/>
      <c r="H117" s="185">
        <v>90</v>
      </c>
      <c r="I117" s="188"/>
      <c r="J117" s="188"/>
      <c r="K117" s="187" t="str">
        <f t="shared" si="1"/>
        <v>-</v>
      </c>
      <c r="O117" s="33">
        <v>103</v>
      </c>
      <c r="P117" s="34" t="s">
        <v>1799</v>
      </c>
      <c r="Q117" s="43">
        <v>14</v>
      </c>
      <c r="AG117" s="139" t="s">
        <v>2155</v>
      </c>
      <c r="AH117" s="140" t="s">
        <v>2156</v>
      </c>
    </row>
    <row r="118" spans="1:34" ht="14.25" customHeight="1">
      <c r="A118" s="184">
        <v>4294</v>
      </c>
      <c r="B118" s="338" t="s">
        <v>2210</v>
      </c>
      <c r="C118" s="338"/>
      <c r="D118" s="338"/>
      <c r="E118" s="338"/>
      <c r="F118" s="338"/>
      <c r="G118" s="339"/>
      <c r="H118" s="185">
        <v>91</v>
      </c>
      <c r="I118" s="188"/>
      <c r="J118" s="188"/>
      <c r="K118" s="187" t="str">
        <f t="shared" si="1"/>
        <v>-</v>
      </c>
      <c r="O118" s="33">
        <v>104</v>
      </c>
      <c r="P118" s="34" t="s">
        <v>2340</v>
      </c>
      <c r="Q118" s="43">
        <v>6</v>
      </c>
      <c r="AG118" s="139" t="s">
        <v>2157</v>
      </c>
      <c r="AH118" s="140" t="s">
        <v>2158</v>
      </c>
    </row>
    <row r="119" spans="1:34" ht="14.25" customHeight="1">
      <c r="A119" s="184">
        <v>4295</v>
      </c>
      <c r="B119" s="338" t="s">
        <v>2211</v>
      </c>
      <c r="C119" s="338"/>
      <c r="D119" s="338"/>
      <c r="E119" s="338"/>
      <c r="F119" s="338"/>
      <c r="G119" s="339"/>
      <c r="H119" s="185">
        <v>92</v>
      </c>
      <c r="I119" s="188"/>
      <c r="J119" s="188">
        <v>134</v>
      </c>
      <c r="K119" s="187" t="str">
        <f t="shared" si="1"/>
        <v>-</v>
      </c>
      <c r="O119" s="33">
        <v>105</v>
      </c>
      <c r="P119" s="34" t="s">
        <v>2368</v>
      </c>
      <c r="Q119" s="43">
        <v>7</v>
      </c>
      <c r="AG119" s="139" t="s">
        <v>2159</v>
      </c>
      <c r="AH119" s="140" t="s">
        <v>2160</v>
      </c>
    </row>
    <row r="120" spans="1:34" ht="14.25" customHeight="1">
      <c r="A120" s="184">
        <v>43</v>
      </c>
      <c r="B120" s="338" t="s">
        <v>2212</v>
      </c>
      <c r="C120" s="338"/>
      <c r="D120" s="338"/>
      <c r="E120" s="338"/>
      <c r="F120" s="338"/>
      <c r="G120" s="339"/>
      <c r="H120" s="185">
        <v>93</v>
      </c>
      <c r="I120" s="188">
        <v>34776</v>
      </c>
      <c r="J120" s="188">
        <v>47885</v>
      </c>
      <c r="K120" s="187">
        <f t="shared" si="1"/>
        <v>137.69553715205888</v>
      </c>
      <c r="O120" s="33">
        <v>106</v>
      </c>
      <c r="P120" s="34" t="s">
        <v>1800</v>
      </c>
      <c r="Q120" s="43">
        <v>14</v>
      </c>
      <c r="AG120" s="139" t="s">
        <v>2161</v>
      </c>
      <c r="AH120" s="140" t="s">
        <v>2162</v>
      </c>
    </row>
    <row r="121" spans="1:34" ht="14.25" customHeight="1">
      <c r="A121" s="184">
        <v>44</v>
      </c>
      <c r="B121" s="338" t="s">
        <v>2213</v>
      </c>
      <c r="C121" s="338"/>
      <c r="D121" s="338"/>
      <c r="E121" s="338"/>
      <c r="F121" s="338"/>
      <c r="G121" s="339"/>
      <c r="H121" s="185">
        <v>94</v>
      </c>
      <c r="I121" s="186">
        <f>I122+I123+I127</f>
        <v>3666</v>
      </c>
      <c r="J121" s="186">
        <f>J122+J123+J127</f>
        <v>9196</v>
      </c>
      <c r="K121" s="187">
        <f t="shared" si="1"/>
        <v>250.8456082924168</v>
      </c>
      <c r="O121" s="33">
        <v>107</v>
      </c>
      <c r="P121" s="34" t="s">
        <v>2341</v>
      </c>
      <c r="Q121" s="43">
        <v>6</v>
      </c>
      <c r="AG121" s="139" t="s">
        <v>2163</v>
      </c>
      <c r="AH121" s="140" t="s">
        <v>2164</v>
      </c>
    </row>
    <row r="122" spans="1:34" ht="14.25" customHeight="1">
      <c r="A122" s="184">
        <v>441</v>
      </c>
      <c r="B122" s="338" t="s">
        <v>2214</v>
      </c>
      <c r="C122" s="338"/>
      <c r="D122" s="338"/>
      <c r="E122" s="338"/>
      <c r="F122" s="338"/>
      <c r="G122" s="339"/>
      <c r="H122" s="185">
        <v>95</v>
      </c>
      <c r="I122" s="188"/>
      <c r="J122" s="188"/>
      <c r="K122" s="187" t="str">
        <f t="shared" si="1"/>
        <v>-</v>
      </c>
      <c r="O122" s="33">
        <v>108</v>
      </c>
      <c r="P122" s="34" t="s">
        <v>407</v>
      </c>
      <c r="Q122" s="43">
        <v>2</v>
      </c>
      <c r="AG122" s="139" t="s">
        <v>2165</v>
      </c>
      <c r="AH122" s="140" t="s">
        <v>2298</v>
      </c>
    </row>
    <row r="123" spans="1:34" ht="14.25" customHeight="1">
      <c r="A123" s="184">
        <v>442</v>
      </c>
      <c r="B123" s="338" t="s">
        <v>2511</v>
      </c>
      <c r="C123" s="338"/>
      <c r="D123" s="338"/>
      <c r="E123" s="338"/>
      <c r="F123" s="338"/>
      <c r="G123" s="339"/>
      <c r="H123" s="185">
        <v>96</v>
      </c>
      <c r="I123" s="186">
        <f>SUM(I124:I126)</f>
        <v>0</v>
      </c>
      <c r="J123" s="186">
        <f>SUM(J124:J126)</f>
        <v>0</v>
      </c>
      <c r="K123" s="187" t="str">
        <f t="shared" si="1"/>
        <v>-</v>
      </c>
      <c r="O123" s="33">
        <v>110</v>
      </c>
      <c r="P123" s="34" t="s">
        <v>1801</v>
      </c>
      <c r="Q123" s="43">
        <v>14</v>
      </c>
      <c r="AG123" s="139" t="s">
        <v>2166</v>
      </c>
      <c r="AH123" s="140" t="s">
        <v>2167</v>
      </c>
    </row>
    <row r="124" spans="1:34" ht="14.25" customHeight="1">
      <c r="A124" s="184">
        <v>4421</v>
      </c>
      <c r="B124" s="338" t="s">
        <v>321</v>
      </c>
      <c r="C124" s="338"/>
      <c r="D124" s="338"/>
      <c r="E124" s="338"/>
      <c r="F124" s="338"/>
      <c r="G124" s="339"/>
      <c r="H124" s="185">
        <v>97</v>
      </c>
      <c r="I124" s="188"/>
      <c r="J124" s="188"/>
      <c r="K124" s="187" t="str">
        <f t="shared" si="1"/>
        <v>-</v>
      </c>
      <c r="O124" s="33">
        <v>111</v>
      </c>
      <c r="P124" s="34" t="s">
        <v>1802</v>
      </c>
      <c r="Q124" s="43">
        <v>14</v>
      </c>
      <c r="AG124" s="139" t="s">
        <v>2168</v>
      </c>
      <c r="AH124" s="140" t="s">
        <v>2169</v>
      </c>
    </row>
    <row r="125" spans="1:34" ht="14.25" customHeight="1">
      <c r="A125" s="184">
        <v>4422</v>
      </c>
      <c r="B125" s="338" t="s">
        <v>322</v>
      </c>
      <c r="C125" s="338"/>
      <c r="D125" s="338"/>
      <c r="E125" s="338"/>
      <c r="F125" s="338"/>
      <c r="G125" s="339"/>
      <c r="H125" s="185">
        <v>98</v>
      </c>
      <c r="I125" s="188"/>
      <c r="J125" s="188"/>
      <c r="K125" s="187" t="str">
        <f t="shared" si="1"/>
        <v>-</v>
      </c>
      <c r="O125" s="33">
        <v>113</v>
      </c>
      <c r="P125" s="34" t="s">
        <v>1825</v>
      </c>
      <c r="Q125" s="43">
        <v>15</v>
      </c>
      <c r="AG125" s="139" t="s">
        <v>2170</v>
      </c>
      <c r="AH125" s="140" t="s">
        <v>2299</v>
      </c>
    </row>
    <row r="126" spans="1:34" ht="14.25" customHeight="1">
      <c r="A126" s="184">
        <v>4423</v>
      </c>
      <c r="B126" s="338" t="s">
        <v>323</v>
      </c>
      <c r="C126" s="338"/>
      <c r="D126" s="338"/>
      <c r="E126" s="338"/>
      <c r="F126" s="338"/>
      <c r="G126" s="339"/>
      <c r="H126" s="185">
        <v>99</v>
      </c>
      <c r="I126" s="188"/>
      <c r="J126" s="188"/>
      <c r="K126" s="187" t="str">
        <f t="shared" si="1"/>
        <v>-</v>
      </c>
      <c r="O126" s="33">
        <v>114</v>
      </c>
      <c r="P126" s="34" t="s">
        <v>376</v>
      </c>
      <c r="Q126" s="43">
        <v>1</v>
      </c>
      <c r="AG126" s="139" t="s">
        <v>2171</v>
      </c>
      <c r="AH126" s="140" t="s">
        <v>1726</v>
      </c>
    </row>
    <row r="127" spans="1:34" ht="14.25" customHeight="1">
      <c r="A127" s="184">
        <v>443</v>
      </c>
      <c r="B127" s="338" t="s">
        <v>2303</v>
      </c>
      <c r="C127" s="338"/>
      <c r="D127" s="338"/>
      <c r="E127" s="338"/>
      <c r="F127" s="338"/>
      <c r="G127" s="339"/>
      <c r="H127" s="185">
        <v>100</v>
      </c>
      <c r="I127" s="186">
        <f>SUM(I128:I131)</f>
        <v>3666</v>
      </c>
      <c r="J127" s="186">
        <f>SUM(J128:J131)</f>
        <v>9196</v>
      </c>
      <c r="K127" s="187">
        <f t="shared" si="1"/>
        <v>250.8456082924168</v>
      </c>
      <c r="O127" s="33">
        <v>115</v>
      </c>
      <c r="P127" s="34" t="s">
        <v>2342</v>
      </c>
      <c r="Q127" s="43">
        <v>6</v>
      </c>
      <c r="AG127" s="139" t="s">
        <v>1727</v>
      </c>
      <c r="AH127" s="140" t="s">
        <v>1728</v>
      </c>
    </row>
    <row r="128" spans="1:34" ht="14.25" customHeight="1">
      <c r="A128" s="184">
        <v>4431</v>
      </c>
      <c r="B128" s="338" t="s">
        <v>1166</v>
      </c>
      <c r="C128" s="338"/>
      <c r="D128" s="338"/>
      <c r="E128" s="338"/>
      <c r="F128" s="338"/>
      <c r="G128" s="339"/>
      <c r="H128" s="185">
        <v>101</v>
      </c>
      <c r="I128" s="188">
        <v>3132</v>
      </c>
      <c r="J128" s="188">
        <v>4264</v>
      </c>
      <c r="K128" s="187">
        <f t="shared" si="1"/>
        <v>136.14303959131547</v>
      </c>
      <c r="O128" s="33">
        <v>116</v>
      </c>
      <c r="P128" s="34" t="s">
        <v>1803</v>
      </c>
      <c r="Q128" s="43">
        <v>14</v>
      </c>
      <c r="AG128" s="139" t="s">
        <v>1729</v>
      </c>
      <c r="AH128" s="140" t="s">
        <v>2297</v>
      </c>
    </row>
    <row r="129" spans="1:34" ht="14.25" customHeight="1">
      <c r="A129" s="184">
        <v>4432</v>
      </c>
      <c r="B129" s="338" t="s">
        <v>324</v>
      </c>
      <c r="C129" s="338"/>
      <c r="D129" s="338"/>
      <c r="E129" s="338"/>
      <c r="F129" s="338"/>
      <c r="G129" s="339"/>
      <c r="H129" s="185">
        <v>102</v>
      </c>
      <c r="I129" s="188">
        <v>534</v>
      </c>
      <c r="J129" s="188">
        <v>1627</v>
      </c>
      <c r="K129" s="187">
        <f t="shared" si="1"/>
        <v>304.6816479400749</v>
      </c>
      <c r="O129" s="33">
        <v>117</v>
      </c>
      <c r="P129" s="34" t="s">
        <v>523</v>
      </c>
      <c r="Q129" s="43">
        <v>8</v>
      </c>
      <c r="AG129" s="139" t="s">
        <v>1730</v>
      </c>
      <c r="AH129" s="140" t="s">
        <v>1731</v>
      </c>
    </row>
    <row r="130" spans="1:34" ht="14.25" customHeight="1">
      <c r="A130" s="184">
        <v>4433</v>
      </c>
      <c r="B130" s="338" t="s">
        <v>2221</v>
      </c>
      <c r="C130" s="338"/>
      <c r="D130" s="338"/>
      <c r="E130" s="338"/>
      <c r="F130" s="338"/>
      <c r="G130" s="339"/>
      <c r="H130" s="185">
        <v>103</v>
      </c>
      <c r="I130" s="188"/>
      <c r="J130" s="188">
        <v>8</v>
      </c>
      <c r="K130" s="187" t="str">
        <f t="shared" si="1"/>
        <v>-</v>
      </c>
      <c r="O130" s="33">
        <v>118</v>
      </c>
      <c r="P130" s="34" t="s">
        <v>2852</v>
      </c>
      <c r="Q130" s="43">
        <v>12</v>
      </c>
      <c r="AG130" s="139" t="s">
        <v>1732</v>
      </c>
      <c r="AH130" s="140" t="s">
        <v>1357</v>
      </c>
    </row>
    <row r="131" spans="1:34" ht="14.25" customHeight="1">
      <c r="A131" s="184">
        <v>4434</v>
      </c>
      <c r="B131" s="338" t="s">
        <v>2222</v>
      </c>
      <c r="C131" s="338"/>
      <c r="D131" s="338"/>
      <c r="E131" s="338"/>
      <c r="F131" s="338"/>
      <c r="G131" s="339"/>
      <c r="H131" s="185">
        <v>104</v>
      </c>
      <c r="I131" s="188"/>
      <c r="J131" s="188">
        <v>3297</v>
      </c>
      <c r="K131" s="187" t="str">
        <f t="shared" si="1"/>
        <v>-</v>
      </c>
      <c r="O131" s="33">
        <v>119</v>
      </c>
      <c r="P131" s="34" t="s">
        <v>2369</v>
      </c>
      <c r="Q131" s="43">
        <v>7</v>
      </c>
      <c r="AG131" s="139" t="s">
        <v>1358</v>
      </c>
      <c r="AH131" s="140" t="s">
        <v>1359</v>
      </c>
    </row>
    <row r="132" spans="1:34" ht="14.25" customHeight="1">
      <c r="A132" s="184">
        <v>45</v>
      </c>
      <c r="B132" s="338" t="s">
        <v>2223</v>
      </c>
      <c r="C132" s="338"/>
      <c r="D132" s="338"/>
      <c r="E132" s="338"/>
      <c r="F132" s="338"/>
      <c r="G132" s="339"/>
      <c r="H132" s="185">
        <v>105</v>
      </c>
      <c r="I132" s="186">
        <f>I133+I136</f>
        <v>0</v>
      </c>
      <c r="J132" s="186">
        <f>J133+J136</f>
        <v>0</v>
      </c>
      <c r="K132" s="187" t="str">
        <f t="shared" si="1"/>
        <v>-</v>
      </c>
      <c r="O132" s="33">
        <v>120</v>
      </c>
      <c r="P132" s="34" t="s">
        <v>459</v>
      </c>
      <c r="Q132" s="43">
        <v>4</v>
      </c>
      <c r="AG132" s="139" t="s">
        <v>1360</v>
      </c>
      <c r="AH132" s="140" t="s">
        <v>1361</v>
      </c>
    </row>
    <row r="133" spans="1:34" ht="14.25" customHeight="1">
      <c r="A133" s="184">
        <v>451</v>
      </c>
      <c r="B133" s="338" t="s">
        <v>2224</v>
      </c>
      <c r="C133" s="338"/>
      <c r="D133" s="338"/>
      <c r="E133" s="338"/>
      <c r="F133" s="338"/>
      <c r="G133" s="339"/>
      <c r="H133" s="185">
        <v>106</v>
      </c>
      <c r="I133" s="186">
        <f>SUM(I134:I135)</f>
        <v>0</v>
      </c>
      <c r="J133" s="186">
        <f>SUM(J134:J135)</f>
        <v>0</v>
      </c>
      <c r="K133" s="187" t="str">
        <f t="shared" si="1"/>
        <v>-</v>
      </c>
      <c r="O133" s="33">
        <v>121</v>
      </c>
      <c r="P133" s="34" t="s">
        <v>437</v>
      </c>
      <c r="Q133" s="43">
        <v>3</v>
      </c>
      <c r="AG133" s="139" t="s">
        <v>1362</v>
      </c>
      <c r="AH133" s="140" t="s">
        <v>1363</v>
      </c>
    </row>
    <row r="134" spans="1:34" ht="14.25" customHeight="1">
      <c r="A134" s="184">
        <v>4511</v>
      </c>
      <c r="B134" s="338" t="s">
        <v>2226</v>
      </c>
      <c r="C134" s="338"/>
      <c r="D134" s="338"/>
      <c r="E134" s="338"/>
      <c r="F134" s="338"/>
      <c r="G134" s="339"/>
      <c r="H134" s="185">
        <v>107</v>
      </c>
      <c r="I134" s="188"/>
      <c r="J134" s="188"/>
      <c r="K134" s="187" t="str">
        <f t="shared" si="1"/>
        <v>-</v>
      </c>
      <c r="O134" s="33">
        <v>122</v>
      </c>
      <c r="P134" s="34" t="s">
        <v>2343</v>
      </c>
      <c r="Q134" s="43">
        <v>6</v>
      </c>
      <c r="AG134" s="139" t="s">
        <v>1364</v>
      </c>
      <c r="AH134" s="140" t="s">
        <v>1365</v>
      </c>
    </row>
    <row r="135" spans="1:34" ht="14.25" customHeight="1">
      <c r="A135" s="184">
        <v>4512</v>
      </c>
      <c r="B135" s="338" t="s">
        <v>2215</v>
      </c>
      <c r="C135" s="338"/>
      <c r="D135" s="338"/>
      <c r="E135" s="338"/>
      <c r="F135" s="338"/>
      <c r="G135" s="339"/>
      <c r="H135" s="185">
        <v>108</v>
      </c>
      <c r="I135" s="188"/>
      <c r="J135" s="188"/>
      <c r="K135" s="187" t="str">
        <f t="shared" si="1"/>
        <v>-</v>
      </c>
      <c r="O135" s="33">
        <v>123</v>
      </c>
      <c r="P135" s="34" t="s">
        <v>1186</v>
      </c>
      <c r="Q135" s="43">
        <v>20</v>
      </c>
      <c r="AG135" s="139" t="s">
        <v>1366</v>
      </c>
      <c r="AH135" s="140" t="s">
        <v>1367</v>
      </c>
    </row>
    <row r="136" spans="1:34" ht="14.25" customHeight="1">
      <c r="A136" s="184">
        <v>452</v>
      </c>
      <c r="B136" s="338" t="s">
        <v>2216</v>
      </c>
      <c r="C136" s="338"/>
      <c r="D136" s="338"/>
      <c r="E136" s="338"/>
      <c r="F136" s="338"/>
      <c r="G136" s="339"/>
      <c r="H136" s="185">
        <v>109</v>
      </c>
      <c r="I136" s="188"/>
      <c r="J136" s="188"/>
      <c r="K136" s="187" t="str">
        <f t="shared" si="1"/>
        <v>-</v>
      </c>
      <c r="O136" s="33">
        <v>124</v>
      </c>
      <c r="P136" s="34" t="s">
        <v>1804</v>
      </c>
      <c r="Q136" s="43">
        <v>14</v>
      </c>
      <c r="AG136" s="139" t="s">
        <v>1368</v>
      </c>
      <c r="AH136" s="140" t="s">
        <v>1369</v>
      </c>
    </row>
    <row r="137" spans="1:34" ht="14.25" customHeight="1">
      <c r="A137" s="184">
        <v>46</v>
      </c>
      <c r="B137" s="338" t="s">
        <v>2217</v>
      </c>
      <c r="C137" s="338"/>
      <c r="D137" s="338"/>
      <c r="E137" s="338"/>
      <c r="F137" s="338"/>
      <c r="G137" s="339"/>
      <c r="H137" s="185">
        <v>110</v>
      </c>
      <c r="I137" s="186">
        <f>I138+I143</f>
        <v>0</v>
      </c>
      <c r="J137" s="186">
        <f>J138+J143</f>
        <v>17220</v>
      </c>
      <c r="K137" s="187" t="str">
        <f t="shared" si="1"/>
        <v>-</v>
      </c>
      <c r="O137" s="33">
        <v>125</v>
      </c>
      <c r="P137" s="34" t="s">
        <v>408</v>
      </c>
      <c r="Q137" s="43">
        <v>2</v>
      </c>
      <c r="AG137" s="139" t="s">
        <v>1370</v>
      </c>
      <c r="AH137" s="140" t="s">
        <v>497</v>
      </c>
    </row>
    <row r="138" spans="1:34" ht="14.25" customHeight="1">
      <c r="A138" s="184">
        <v>461</v>
      </c>
      <c r="B138" s="338" t="s">
        <v>326</v>
      </c>
      <c r="C138" s="338"/>
      <c r="D138" s="338"/>
      <c r="E138" s="338"/>
      <c r="F138" s="338"/>
      <c r="G138" s="339"/>
      <c r="H138" s="185">
        <v>111</v>
      </c>
      <c r="I138" s="186">
        <f>SUM(I139:I142)</f>
        <v>0</v>
      </c>
      <c r="J138" s="186">
        <f>SUM(J139:J142)</f>
        <v>0</v>
      </c>
      <c r="K138" s="187" t="str">
        <f t="shared" si="1"/>
        <v>-</v>
      </c>
      <c r="O138" s="33">
        <v>127</v>
      </c>
      <c r="P138" s="34" t="s">
        <v>2854</v>
      </c>
      <c r="Q138" s="43">
        <v>12</v>
      </c>
      <c r="AG138" s="139" t="s">
        <v>1371</v>
      </c>
      <c r="AH138" s="140" t="s">
        <v>1711</v>
      </c>
    </row>
    <row r="139" spans="1:34" ht="14.25" customHeight="1">
      <c r="A139" s="184">
        <v>4611</v>
      </c>
      <c r="B139" s="338" t="s">
        <v>2228</v>
      </c>
      <c r="C139" s="338"/>
      <c r="D139" s="338"/>
      <c r="E139" s="338"/>
      <c r="F139" s="338"/>
      <c r="G139" s="339"/>
      <c r="H139" s="185">
        <v>112</v>
      </c>
      <c r="I139" s="188"/>
      <c r="J139" s="188"/>
      <c r="K139" s="187" t="str">
        <f t="shared" si="1"/>
        <v>-</v>
      </c>
      <c r="O139" s="33">
        <v>129</v>
      </c>
      <c r="P139" s="34" t="s">
        <v>482</v>
      </c>
      <c r="Q139" s="43">
        <v>5</v>
      </c>
      <c r="AG139" s="139" t="s">
        <v>1712</v>
      </c>
      <c r="AH139" s="140" t="s">
        <v>498</v>
      </c>
    </row>
    <row r="140" spans="1:34" ht="14.25" customHeight="1">
      <c r="A140" s="184">
        <v>4612</v>
      </c>
      <c r="B140" s="338" t="s">
        <v>2230</v>
      </c>
      <c r="C140" s="338"/>
      <c r="D140" s="338"/>
      <c r="E140" s="338"/>
      <c r="F140" s="338"/>
      <c r="G140" s="339"/>
      <c r="H140" s="185">
        <v>113</v>
      </c>
      <c r="I140" s="188"/>
      <c r="J140" s="188"/>
      <c r="K140" s="187" t="str">
        <f t="shared" si="1"/>
        <v>-</v>
      </c>
      <c r="O140" s="33">
        <v>130</v>
      </c>
      <c r="P140" s="34" t="s">
        <v>2809</v>
      </c>
      <c r="Q140" s="43">
        <v>9</v>
      </c>
      <c r="AG140" s="139" t="s">
        <v>1713</v>
      </c>
      <c r="AH140" s="140" t="s">
        <v>499</v>
      </c>
    </row>
    <row r="141" spans="1:34" ht="14.25" customHeight="1">
      <c r="A141" s="184">
        <v>4613</v>
      </c>
      <c r="B141" s="338" t="s">
        <v>327</v>
      </c>
      <c r="C141" s="338"/>
      <c r="D141" s="338"/>
      <c r="E141" s="338"/>
      <c r="F141" s="338"/>
      <c r="G141" s="339"/>
      <c r="H141" s="185">
        <v>114</v>
      </c>
      <c r="I141" s="188"/>
      <c r="J141" s="188"/>
      <c r="K141" s="187" t="str">
        <f t="shared" si="1"/>
        <v>-</v>
      </c>
      <c r="O141" s="33">
        <v>131</v>
      </c>
      <c r="P141" s="34" t="s">
        <v>2877</v>
      </c>
      <c r="Q141" s="43">
        <v>13</v>
      </c>
      <c r="AG141" s="139" t="s">
        <v>1714</v>
      </c>
      <c r="AH141" s="140" t="s">
        <v>1715</v>
      </c>
    </row>
    <row r="142" spans="1:34" ht="14.25" customHeight="1">
      <c r="A142" s="184">
        <v>4614</v>
      </c>
      <c r="B142" s="338" t="s">
        <v>2233</v>
      </c>
      <c r="C142" s="338"/>
      <c r="D142" s="338"/>
      <c r="E142" s="338"/>
      <c r="F142" s="338"/>
      <c r="G142" s="339"/>
      <c r="H142" s="185">
        <v>115</v>
      </c>
      <c r="I142" s="188"/>
      <c r="J142" s="188"/>
      <c r="K142" s="187" t="str">
        <f t="shared" si="1"/>
        <v>-</v>
      </c>
      <c r="O142" s="33">
        <v>132</v>
      </c>
      <c r="P142" s="34" t="s">
        <v>1113</v>
      </c>
      <c r="Q142" s="43">
        <v>18</v>
      </c>
      <c r="AG142" s="139" t="s">
        <v>1716</v>
      </c>
      <c r="AH142" s="140" t="s">
        <v>1717</v>
      </c>
    </row>
    <row r="143" spans="1:34" ht="14.25" customHeight="1">
      <c r="A143" s="184">
        <v>462</v>
      </c>
      <c r="B143" s="338" t="s">
        <v>328</v>
      </c>
      <c r="C143" s="338"/>
      <c r="D143" s="338"/>
      <c r="E143" s="338"/>
      <c r="F143" s="338"/>
      <c r="G143" s="339"/>
      <c r="H143" s="185">
        <v>116</v>
      </c>
      <c r="I143" s="186">
        <f>SUM(I144:I147)</f>
        <v>0</v>
      </c>
      <c r="J143" s="186">
        <f>SUM(J144:J147)</f>
        <v>17220</v>
      </c>
      <c r="K143" s="187" t="str">
        <f t="shared" si="1"/>
        <v>-</v>
      </c>
      <c r="O143" s="33">
        <v>133</v>
      </c>
      <c r="P143" s="34" t="s">
        <v>2528</v>
      </c>
      <c r="Q143" s="43">
        <v>21</v>
      </c>
      <c r="AG143" s="139" t="s">
        <v>1718</v>
      </c>
      <c r="AH143" s="140" t="s">
        <v>500</v>
      </c>
    </row>
    <row r="144" spans="1:34" ht="14.25" customHeight="1">
      <c r="A144" s="184">
        <v>4621</v>
      </c>
      <c r="B144" s="338" t="s">
        <v>2235</v>
      </c>
      <c r="C144" s="338"/>
      <c r="D144" s="338"/>
      <c r="E144" s="338"/>
      <c r="F144" s="338"/>
      <c r="G144" s="339"/>
      <c r="H144" s="185">
        <v>117</v>
      </c>
      <c r="I144" s="188"/>
      <c r="J144" s="188"/>
      <c r="K144" s="187" t="str">
        <f t="shared" si="1"/>
        <v>-</v>
      </c>
      <c r="O144" s="33">
        <v>134</v>
      </c>
      <c r="P144" s="34" t="s">
        <v>2746</v>
      </c>
      <c r="Q144" s="43">
        <v>17</v>
      </c>
      <c r="AG144" s="139" t="s">
        <v>1719</v>
      </c>
      <c r="AH144" s="140" t="s">
        <v>501</v>
      </c>
    </row>
    <row r="145" spans="1:34" ht="14.25" customHeight="1">
      <c r="A145" s="184">
        <v>4622</v>
      </c>
      <c r="B145" s="338" t="s">
        <v>2237</v>
      </c>
      <c r="C145" s="338"/>
      <c r="D145" s="338"/>
      <c r="E145" s="338"/>
      <c r="F145" s="338"/>
      <c r="G145" s="339"/>
      <c r="H145" s="185">
        <v>118</v>
      </c>
      <c r="I145" s="188"/>
      <c r="J145" s="188"/>
      <c r="K145" s="187" t="str">
        <f t="shared" si="1"/>
        <v>-</v>
      </c>
      <c r="O145" s="33">
        <v>135</v>
      </c>
      <c r="P145" s="34" t="s">
        <v>378</v>
      </c>
      <c r="Q145" s="43">
        <v>1</v>
      </c>
      <c r="AG145" s="139" t="s">
        <v>1720</v>
      </c>
      <c r="AH145" s="140" t="s">
        <v>1721</v>
      </c>
    </row>
    <row r="146" spans="1:34" ht="14.25" customHeight="1">
      <c r="A146" s="184">
        <v>4623</v>
      </c>
      <c r="B146" s="338" t="s">
        <v>329</v>
      </c>
      <c r="C146" s="338"/>
      <c r="D146" s="338"/>
      <c r="E146" s="338"/>
      <c r="F146" s="338"/>
      <c r="G146" s="339"/>
      <c r="H146" s="185">
        <v>119</v>
      </c>
      <c r="I146" s="188"/>
      <c r="J146" s="188"/>
      <c r="K146" s="187" t="str">
        <f t="shared" si="1"/>
        <v>-</v>
      </c>
      <c r="O146" s="33">
        <v>136</v>
      </c>
      <c r="P146" s="34" t="s">
        <v>2822</v>
      </c>
      <c r="Q146" s="43">
        <v>10</v>
      </c>
      <c r="AG146" s="139" t="s">
        <v>1722</v>
      </c>
      <c r="AH146" s="140" t="s">
        <v>504</v>
      </c>
    </row>
    <row r="147" spans="1:34" ht="14.25" customHeight="1">
      <c r="A147" s="184">
        <v>4624</v>
      </c>
      <c r="B147" s="338" t="s">
        <v>2239</v>
      </c>
      <c r="C147" s="338"/>
      <c r="D147" s="338"/>
      <c r="E147" s="338"/>
      <c r="F147" s="338"/>
      <c r="G147" s="339"/>
      <c r="H147" s="185">
        <v>120</v>
      </c>
      <c r="I147" s="188"/>
      <c r="J147" s="188">
        <v>17220</v>
      </c>
      <c r="K147" s="187" t="str">
        <f t="shared" si="1"/>
        <v>-</v>
      </c>
      <c r="O147" s="33">
        <v>137</v>
      </c>
      <c r="P147" s="34" t="s">
        <v>1847</v>
      </c>
      <c r="Q147" s="43">
        <v>16</v>
      </c>
      <c r="AG147" s="139" t="s">
        <v>1723</v>
      </c>
      <c r="AH147" s="140" t="s">
        <v>1724</v>
      </c>
    </row>
    <row r="148" spans="1:34" ht="14.25" customHeight="1">
      <c r="A148" s="184"/>
      <c r="B148" s="338" t="s">
        <v>340</v>
      </c>
      <c r="C148" s="338"/>
      <c r="D148" s="338"/>
      <c r="E148" s="338"/>
      <c r="F148" s="338"/>
      <c r="G148" s="339"/>
      <c r="H148" s="185">
        <v>121</v>
      </c>
      <c r="I148" s="188"/>
      <c r="J148" s="188"/>
      <c r="K148" s="187" t="str">
        <f t="shared" si="1"/>
        <v>-</v>
      </c>
      <c r="O148" s="33">
        <v>138</v>
      </c>
      <c r="P148" s="34" t="s">
        <v>1114</v>
      </c>
      <c r="Q148" s="43">
        <v>18</v>
      </c>
      <c r="AG148" s="139" t="s">
        <v>1725</v>
      </c>
      <c r="AH148" s="140" t="s">
        <v>1909</v>
      </c>
    </row>
    <row r="149" spans="1:34" ht="14.25" customHeight="1">
      <c r="A149" s="184"/>
      <c r="B149" s="338" t="s">
        <v>341</v>
      </c>
      <c r="C149" s="338"/>
      <c r="D149" s="338"/>
      <c r="E149" s="338"/>
      <c r="F149" s="338"/>
      <c r="G149" s="339"/>
      <c r="H149" s="185">
        <v>122</v>
      </c>
      <c r="I149" s="188"/>
      <c r="J149" s="188"/>
      <c r="K149" s="187" t="str">
        <f t="shared" si="1"/>
        <v>-</v>
      </c>
      <c r="O149" s="33">
        <v>139</v>
      </c>
      <c r="P149" s="34" t="s">
        <v>2370</v>
      </c>
      <c r="Q149" s="43">
        <v>7</v>
      </c>
      <c r="AG149" s="139" t="s">
        <v>1910</v>
      </c>
      <c r="AH149" s="140" t="s">
        <v>1911</v>
      </c>
    </row>
    <row r="150" spans="1:34" ht="14.25" customHeight="1">
      <c r="A150" s="184"/>
      <c r="B150" s="338" t="s">
        <v>2240</v>
      </c>
      <c r="C150" s="338"/>
      <c r="D150" s="338"/>
      <c r="E150" s="338"/>
      <c r="F150" s="338"/>
      <c r="G150" s="339"/>
      <c r="H150" s="185">
        <v>123</v>
      </c>
      <c r="I150" s="186">
        <f>IF(I149&gt;I148,I149-I148,0)</f>
        <v>0</v>
      </c>
      <c r="J150" s="186">
        <f>IF(J149&gt;J148,J149-J148,0)</f>
        <v>0</v>
      </c>
      <c r="K150" s="187" t="str">
        <f t="shared" si="1"/>
        <v>-</v>
      </c>
      <c r="O150" s="33">
        <v>140</v>
      </c>
      <c r="P150" s="34" t="s">
        <v>2855</v>
      </c>
      <c r="Q150" s="43">
        <v>12</v>
      </c>
      <c r="AG150" s="139" t="s">
        <v>1912</v>
      </c>
      <c r="AH150" s="140" t="s">
        <v>1913</v>
      </c>
    </row>
    <row r="151" spans="1:34" ht="14.25" customHeight="1">
      <c r="A151" s="184"/>
      <c r="B151" s="338" t="s">
        <v>2241</v>
      </c>
      <c r="C151" s="338"/>
      <c r="D151" s="338"/>
      <c r="E151" s="338"/>
      <c r="F151" s="338"/>
      <c r="G151" s="339"/>
      <c r="H151" s="185">
        <v>124</v>
      </c>
      <c r="I151" s="186">
        <f>IF(I148&gt;I149,I148-I149,0)</f>
        <v>0</v>
      </c>
      <c r="J151" s="186">
        <f>IF(J148&gt;J149,J148-J149,0)</f>
        <v>0</v>
      </c>
      <c r="K151" s="187" t="str">
        <f t="shared" si="1"/>
        <v>-</v>
      </c>
      <c r="O151" s="33">
        <v>141</v>
      </c>
      <c r="P151" s="34" t="s">
        <v>1848</v>
      </c>
      <c r="Q151" s="43">
        <v>16</v>
      </c>
      <c r="AG151" s="139" t="s">
        <v>1914</v>
      </c>
      <c r="AH151" s="140" t="s">
        <v>505</v>
      </c>
    </row>
    <row r="152" spans="1:34" ht="14.25" customHeight="1">
      <c r="A152" s="184"/>
      <c r="B152" s="338" t="s">
        <v>330</v>
      </c>
      <c r="C152" s="338"/>
      <c r="D152" s="338"/>
      <c r="E152" s="338"/>
      <c r="F152" s="338"/>
      <c r="G152" s="339"/>
      <c r="H152" s="185">
        <v>125</v>
      </c>
      <c r="I152" s="186">
        <f>I68-I150+I151</f>
        <v>968290</v>
      </c>
      <c r="J152" s="186">
        <f>J68-J150+J151</f>
        <v>957726</v>
      </c>
      <c r="K152" s="187">
        <f t="shared" si="1"/>
        <v>98.90900453376571</v>
      </c>
      <c r="O152" s="33">
        <v>144</v>
      </c>
      <c r="P152" s="34" t="s">
        <v>2371</v>
      </c>
      <c r="Q152" s="43">
        <v>7</v>
      </c>
      <c r="AG152" s="139" t="s">
        <v>1915</v>
      </c>
      <c r="AH152" s="140" t="s">
        <v>1916</v>
      </c>
    </row>
    <row r="153" spans="1:34" ht="14.25" customHeight="1">
      <c r="A153" s="184"/>
      <c r="B153" s="338" t="s">
        <v>1880</v>
      </c>
      <c r="C153" s="338"/>
      <c r="D153" s="338"/>
      <c r="E153" s="338"/>
      <c r="F153" s="338"/>
      <c r="G153" s="339"/>
      <c r="H153" s="185">
        <v>126</v>
      </c>
      <c r="I153" s="186">
        <f>IF(I27&gt;=I152,I27-I152,0)</f>
        <v>0</v>
      </c>
      <c r="J153" s="186">
        <f>IF(J27&gt;=J152,J27-J152,0)</f>
        <v>134396</v>
      </c>
      <c r="K153" s="187" t="str">
        <f t="shared" si="1"/>
        <v>-</v>
      </c>
      <c r="O153" s="33">
        <v>145</v>
      </c>
      <c r="P153" s="34" t="s">
        <v>2344</v>
      </c>
      <c r="Q153" s="43">
        <v>6</v>
      </c>
      <c r="AG153" s="139" t="s">
        <v>1917</v>
      </c>
      <c r="AH153" s="140" t="s">
        <v>506</v>
      </c>
    </row>
    <row r="154" spans="1:34" ht="14.25" customHeight="1">
      <c r="A154" s="184"/>
      <c r="B154" s="338" t="s">
        <v>1881</v>
      </c>
      <c r="C154" s="338"/>
      <c r="D154" s="338"/>
      <c r="E154" s="338"/>
      <c r="F154" s="338"/>
      <c r="G154" s="339"/>
      <c r="H154" s="185">
        <v>127</v>
      </c>
      <c r="I154" s="186">
        <f>IF(I152&gt;=I27,I152-I27,0)</f>
        <v>353963</v>
      </c>
      <c r="J154" s="186">
        <f>IF(J152&gt;=J27,J152-J27,0)</f>
        <v>0</v>
      </c>
      <c r="K154" s="187">
        <f t="shared" si="1"/>
        <v>0</v>
      </c>
      <c r="O154" s="33">
        <v>146</v>
      </c>
      <c r="P154" s="34" t="s">
        <v>409</v>
      </c>
      <c r="Q154" s="43">
        <v>2</v>
      </c>
      <c r="AG154" s="139" t="s">
        <v>1918</v>
      </c>
      <c r="AH154" s="140" t="s">
        <v>507</v>
      </c>
    </row>
    <row r="155" spans="1:34" ht="14.25" customHeight="1">
      <c r="A155" s="184">
        <v>5221</v>
      </c>
      <c r="B155" s="338" t="s">
        <v>2243</v>
      </c>
      <c r="C155" s="338"/>
      <c r="D155" s="338"/>
      <c r="E155" s="338"/>
      <c r="F155" s="338"/>
      <c r="G155" s="339"/>
      <c r="H155" s="185">
        <v>128</v>
      </c>
      <c r="I155" s="188">
        <v>534953</v>
      </c>
      <c r="J155" s="188">
        <v>180990</v>
      </c>
      <c r="K155" s="187">
        <f t="shared" si="1"/>
        <v>33.83287877626633</v>
      </c>
      <c r="O155" s="33">
        <v>148</v>
      </c>
      <c r="P155" s="34" t="s">
        <v>2747</v>
      </c>
      <c r="Q155" s="43">
        <v>17</v>
      </c>
      <c r="AG155" s="139" t="s">
        <v>1919</v>
      </c>
      <c r="AH155" s="140" t="s">
        <v>1920</v>
      </c>
    </row>
    <row r="156" spans="1:34" ht="14.25" customHeight="1">
      <c r="A156" s="184">
        <v>5222</v>
      </c>
      <c r="B156" s="338" t="s">
        <v>1882</v>
      </c>
      <c r="C156" s="338"/>
      <c r="D156" s="338"/>
      <c r="E156" s="338"/>
      <c r="F156" s="338"/>
      <c r="G156" s="339"/>
      <c r="H156" s="185">
        <v>129</v>
      </c>
      <c r="I156" s="188"/>
      <c r="J156" s="188"/>
      <c r="K156" s="187" t="str">
        <f t="shared" si="1"/>
        <v>-</v>
      </c>
      <c r="O156" s="33">
        <v>149</v>
      </c>
      <c r="P156" s="34" t="s">
        <v>439</v>
      </c>
      <c r="Q156" s="43">
        <v>3</v>
      </c>
      <c r="AG156" s="139" t="s">
        <v>1921</v>
      </c>
      <c r="AH156" s="140" t="s">
        <v>1922</v>
      </c>
    </row>
    <row r="157" spans="1:34" ht="14.25" customHeight="1">
      <c r="A157" s="184"/>
      <c r="B157" s="338" t="s">
        <v>1883</v>
      </c>
      <c r="C157" s="338"/>
      <c r="D157" s="338"/>
      <c r="E157" s="338"/>
      <c r="F157" s="338"/>
      <c r="G157" s="339"/>
      <c r="H157" s="185">
        <v>130</v>
      </c>
      <c r="I157" s="186">
        <f>IF(I153+I155-I154-I156&gt;=0,I153+I155-I154-I156,0)</f>
        <v>180990</v>
      </c>
      <c r="J157" s="186">
        <f>IF(J153+J155-J154-J156&gt;=0,J153+J155-J154-J156,0)</f>
        <v>315386</v>
      </c>
      <c r="K157" s="187">
        <f t="shared" si="1"/>
        <v>174.25603624509642</v>
      </c>
      <c r="O157" s="33">
        <v>150</v>
      </c>
      <c r="P157" s="34" t="s">
        <v>440</v>
      </c>
      <c r="Q157" s="43">
        <v>3</v>
      </c>
      <c r="AG157" s="139" t="s">
        <v>1923</v>
      </c>
      <c r="AH157" s="140" t="s">
        <v>1924</v>
      </c>
    </row>
    <row r="158" spans="1:34" ht="14.25" customHeight="1">
      <c r="A158" s="189"/>
      <c r="B158" s="345" t="s">
        <v>1884</v>
      </c>
      <c r="C158" s="345"/>
      <c r="D158" s="345"/>
      <c r="E158" s="345"/>
      <c r="F158" s="345"/>
      <c r="G158" s="346"/>
      <c r="H158" s="190">
        <v>131</v>
      </c>
      <c r="I158" s="198">
        <f>IF(I154+I156-I153-I155&gt;=0,I154+I156-I153-I155,0)</f>
        <v>0</v>
      </c>
      <c r="J158" s="198">
        <f>IF(J154+J156-J153-J155&gt;=0,J154+J156-J153-J155,0)</f>
        <v>0</v>
      </c>
      <c r="K158" s="192" t="str">
        <f>IF(I158&gt;0,IF(J158/I158&gt;=100,"&gt;&gt;100",J158/I158*100),"-")</f>
        <v>-</v>
      </c>
      <c r="O158" s="33">
        <v>151</v>
      </c>
      <c r="P158" s="34" t="s">
        <v>478</v>
      </c>
      <c r="Q158" s="43">
        <v>5</v>
      </c>
      <c r="AG158" s="139" t="s">
        <v>1925</v>
      </c>
      <c r="AH158" s="140" t="s">
        <v>1926</v>
      </c>
    </row>
    <row r="159" spans="1:34" ht="15.75" customHeight="1">
      <c r="A159" s="347" t="s">
        <v>348</v>
      </c>
      <c r="B159" s="348"/>
      <c r="C159" s="348"/>
      <c r="D159" s="348"/>
      <c r="E159" s="348"/>
      <c r="F159" s="348"/>
      <c r="G159" s="348"/>
      <c r="H159" s="348"/>
      <c r="I159" s="348"/>
      <c r="J159" s="348"/>
      <c r="K159" s="349"/>
      <c r="O159" s="33">
        <v>152</v>
      </c>
      <c r="P159" s="34" t="s">
        <v>410</v>
      </c>
      <c r="Q159" s="43">
        <v>2</v>
      </c>
      <c r="AG159" s="139" t="s">
        <v>1927</v>
      </c>
      <c r="AH159" s="140" t="s">
        <v>1928</v>
      </c>
    </row>
    <row r="160" spans="1:34" ht="14.25" customHeight="1">
      <c r="A160" s="199">
        <v>11</v>
      </c>
      <c r="B160" s="343" t="s">
        <v>2245</v>
      </c>
      <c r="C160" s="343"/>
      <c r="D160" s="343"/>
      <c r="E160" s="343"/>
      <c r="F160" s="343"/>
      <c r="G160" s="344"/>
      <c r="H160" s="194">
        <v>132</v>
      </c>
      <c r="I160" s="200">
        <v>374990</v>
      </c>
      <c r="J160" s="200">
        <v>9128</v>
      </c>
      <c r="K160" s="196">
        <f aca="true" t="shared" si="2" ref="K160:K165">IF(I160&gt;0,IF(J160/I160&gt;=100,"&gt;&gt;100",J160/I160*100),"-")</f>
        <v>2.434198245286541</v>
      </c>
      <c r="O160" s="33">
        <v>153</v>
      </c>
      <c r="P160" s="34" t="s">
        <v>2748</v>
      </c>
      <c r="Q160" s="43">
        <v>17</v>
      </c>
      <c r="AG160" s="139" t="s">
        <v>1929</v>
      </c>
      <c r="AH160" s="140" t="s">
        <v>1930</v>
      </c>
    </row>
    <row r="161" spans="1:34" ht="14.25" customHeight="1">
      <c r="A161" s="201" t="s">
        <v>2246</v>
      </c>
      <c r="B161" s="338" t="s">
        <v>1682</v>
      </c>
      <c r="C161" s="338"/>
      <c r="D161" s="338"/>
      <c r="E161" s="338"/>
      <c r="F161" s="338"/>
      <c r="G161" s="339"/>
      <c r="H161" s="185">
        <v>133</v>
      </c>
      <c r="I161" s="188">
        <v>1039454</v>
      </c>
      <c r="J161" s="188">
        <v>1673886</v>
      </c>
      <c r="K161" s="187">
        <f t="shared" si="2"/>
        <v>161.0351203612666</v>
      </c>
      <c r="O161" s="33">
        <v>154</v>
      </c>
      <c r="P161" s="34" t="s">
        <v>1849</v>
      </c>
      <c r="Q161" s="43">
        <v>16</v>
      </c>
      <c r="AG161" s="139" t="s">
        <v>1931</v>
      </c>
      <c r="AH161" s="140" t="s">
        <v>1932</v>
      </c>
    </row>
    <row r="162" spans="1:34" ht="14.25" customHeight="1">
      <c r="A162" s="201" t="s">
        <v>1683</v>
      </c>
      <c r="B162" s="338" t="s">
        <v>1684</v>
      </c>
      <c r="C162" s="338"/>
      <c r="D162" s="338"/>
      <c r="E162" s="338"/>
      <c r="F162" s="338"/>
      <c r="G162" s="339"/>
      <c r="H162" s="185">
        <v>134</v>
      </c>
      <c r="I162" s="188">
        <v>1405316</v>
      </c>
      <c r="J162" s="188">
        <v>1664411</v>
      </c>
      <c r="K162" s="187">
        <f t="shared" si="2"/>
        <v>118.43677863199451</v>
      </c>
      <c r="O162" s="33">
        <v>155</v>
      </c>
      <c r="P162" s="34" t="s">
        <v>2749</v>
      </c>
      <c r="Q162" s="43">
        <v>17</v>
      </c>
      <c r="AG162" s="139" t="s">
        <v>1933</v>
      </c>
      <c r="AH162" s="140" t="s">
        <v>1468</v>
      </c>
    </row>
    <row r="163" spans="1:34" ht="14.25" customHeight="1">
      <c r="A163" s="184">
        <v>11</v>
      </c>
      <c r="B163" s="338" t="s">
        <v>1885</v>
      </c>
      <c r="C163" s="338"/>
      <c r="D163" s="338"/>
      <c r="E163" s="338"/>
      <c r="F163" s="338"/>
      <c r="G163" s="339"/>
      <c r="H163" s="185">
        <v>135</v>
      </c>
      <c r="I163" s="186">
        <f>I160+I161-I162</f>
        <v>9128</v>
      </c>
      <c r="J163" s="186">
        <f>J160+J161-J162</f>
        <v>18603</v>
      </c>
      <c r="K163" s="187">
        <f t="shared" si="2"/>
        <v>203.80148992112183</v>
      </c>
      <c r="O163" s="33">
        <v>156</v>
      </c>
      <c r="P163" s="34" t="s">
        <v>483</v>
      </c>
      <c r="Q163" s="43">
        <v>5</v>
      </c>
      <c r="AG163" s="139" t="s">
        <v>1469</v>
      </c>
      <c r="AH163" s="140" t="s">
        <v>1470</v>
      </c>
    </row>
    <row r="164" spans="1:34" ht="14.25" customHeight="1">
      <c r="A164" s="184"/>
      <c r="B164" s="338" t="s">
        <v>1886</v>
      </c>
      <c r="C164" s="338"/>
      <c r="D164" s="338"/>
      <c r="E164" s="338"/>
      <c r="F164" s="338"/>
      <c r="G164" s="339"/>
      <c r="H164" s="185">
        <v>136</v>
      </c>
      <c r="I164" s="188">
        <v>3</v>
      </c>
      <c r="J164" s="188">
        <v>3</v>
      </c>
      <c r="K164" s="187">
        <f t="shared" si="2"/>
        <v>100</v>
      </c>
      <c r="O164" s="33">
        <v>158</v>
      </c>
      <c r="P164" s="34" t="s">
        <v>379</v>
      </c>
      <c r="Q164" s="43">
        <v>1</v>
      </c>
      <c r="AG164" s="139" t="s">
        <v>1471</v>
      </c>
      <c r="AH164" s="140" t="s">
        <v>509</v>
      </c>
    </row>
    <row r="165" spans="1:34" ht="14.25" customHeight="1">
      <c r="A165" s="189"/>
      <c r="B165" s="345" t="s">
        <v>1887</v>
      </c>
      <c r="C165" s="345"/>
      <c r="D165" s="345"/>
      <c r="E165" s="345"/>
      <c r="F165" s="345"/>
      <c r="G165" s="346"/>
      <c r="H165" s="190">
        <v>137</v>
      </c>
      <c r="I165" s="191">
        <v>3</v>
      </c>
      <c r="J165" s="191">
        <v>3</v>
      </c>
      <c r="K165" s="192">
        <f t="shared" si="2"/>
        <v>100</v>
      </c>
      <c r="O165" s="33">
        <v>159</v>
      </c>
      <c r="P165" s="34" t="s">
        <v>1850</v>
      </c>
      <c r="Q165" s="43">
        <v>16</v>
      </c>
      <c r="AG165" s="139" t="s">
        <v>1472</v>
      </c>
      <c r="AH165" s="140" t="s">
        <v>1473</v>
      </c>
    </row>
    <row r="166" spans="1:34" ht="14.25" customHeight="1">
      <c r="A166" s="395" t="s">
        <v>1888</v>
      </c>
      <c r="B166" s="396"/>
      <c r="C166" s="396"/>
      <c r="D166" s="396"/>
      <c r="E166" s="396"/>
      <c r="F166" s="396"/>
      <c r="G166" s="397"/>
      <c r="H166" s="401" t="s">
        <v>2703</v>
      </c>
      <c r="I166" s="403" t="s">
        <v>1889</v>
      </c>
      <c r="J166" s="404"/>
      <c r="K166" s="405" t="s">
        <v>1890</v>
      </c>
      <c r="O166" s="33">
        <v>161</v>
      </c>
      <c r="P166" s="34" t="s">
        <v>2372</v>
      </c>
      <c r="Q166" s="43">
        <v>7</v>
      </c>
      <c r="AG166" s="139" t="s">
        <v>1474</v>
      </c>
      <c r="AH166" s="140" t="s">
        <v>510</v>
      </c>
    </row>
    <row r="167" spans="1:34" ht="24.75" customHeight="1">
      <c r="A167" s="398"/>
      <c r="B167" s="399"/>
      <c r="C167" s="399"/>
      <c r="D167" s="399"/>
      <c r="E167" s="399"/>
      <c r="F167" s="399"/>
      <c r="G167" s="400"/>
      <c r="H167" s="402"/>
      <c r="I167" s="202" t="s">
        <v>1891</v>
      </c>
      <c r="J167" s="203" t="s">
        <v>1892</v>
      </c>
      <c r="K167" s="402"/>
      <c r="O167" s="33">
        <v>163</v>
      </c>
      <c r="P167" s="34" t="s">
        <v>380</v>
      </c>
      <c r="Q167" s="43">
        <v>1</v>
      </c>
      <c r="AG167" s="139" t="s">
        <v>1475</v>
      </c>
      <c r="AH167" s="140" t="s">
        <v>1476</v>
      </c>
    </row>
    <row r="168" spans="1:34" ht="14.25" customHeight="1">
      <c r="A168" s="204" t="s">
        <v>282</v>
      </c>
      <c r="B168" s="406" t="s">
        <v>1457</v>
      </c>
      <c r="C168" s="406"/>
      <c r="D168" s="406"/>
      <c r="E168" s="406"/>
      <c r="F168" s="406"/>
      <c r="G168" s="407"/>
      <c r="H168" s="181">
        <v>138</v>
      </c>
      <c r="I168" s="205"/>
      <c r="J168" s="205"/>
      <c r="K168" s="183" t="str">
        <f aca="true" t="shared" si="3" ref="K168:K176">IF(I168&gt;0,IF(J168/I168&gt;=100,"&gt;&gt;100",J168/I168*100),"-")</f>
        <v>-</v>
      </c>
      <c r="O168" s="33">
        <v>164</v>
      </c>
      <c r="P168" s="34" t="s">
        <v>2837</v>
      </c>
      <c r="Q168" s="43">
        <v>11</v>
      </c>
      <c r="AG168" s="139" t="s">
        <v>1477</v>
      </c>
      <c r="AH168" s="140" t="s">
        <v>1478</v>
      </c>
    </row>
    <row r="169" spans="1:34" ht="14.25" customHeight="1">
      <c r="A169" s="197" t="s">
        <v>283</v>
      </c>
      <c r="B169" s="338" t="s">
        <v>1458</v>
      </c>
      <c r="C169" s="338"/>
      <c r="D169" s="338"/>
      <c r="E169" s="338"/>
      <c r="F169" s="338"/>
      <c r="G169" s="339"/>
      <c r="H169" s="185">
        <v>139</v>
      </c>
      <c r="I169" s="188"/>
      <c r="J169" s="188">
        <v>0</v>
      </c>
      <c r="K169" s="187" t="str">
        <f t="shared" si="3"/>
        <v>-</v>
      </c>
      <c r="O169" s="33">
        <v>165</v>
      </c>
      <c r="P169" s="34" t="s">
        <v>484</v>
      </c>
      <c r="Q169" s="43">
        <v>5</v>
      </c>
      <c r="AG169" s="139" t="s">
        <v>1479</v>
      </c>
      <c r="AH169" s="140" t="s">
        <v>1480</v>
      </c>
    </row>
    <row r="170" spans="1:34" ht="14.25" customHeight="1">
      <c r="A170" s="197" t="s">
        <v>284</v>
      </c>
      <c r="B170" s="338" t="s">
        <v>1459</v>
      </c>
      <c r="C170" s="338"/>
      <c r="D170" s="338"/>
      <c r="E170" s="338"/>
      <c r="F170" s="338"/>
      <c r="G170" s="339"/>
      <c r="H170" s="185">
        <v>140</v>
      </c>
      <c r="I170" s="188"/>
      <c r="J170" s="188"/>
      <c r="K170" s="187" t="str">
        <f t="shared" si="3"/>
        <v>-</v>
      </c>
      <c r="O170" s="33">
        <v>166</v>
      </c>
      <c r="P170" s="34" t="s">
        <v>1851</v>
      </c>
      <c r="Q170" s="43">
        <v>16</v>
      </c>
      <c r="AG170" s="139" t="s">
        <v>1481</v>
      </c>
      <c r="AH170" s="140" t="s">
        <v>508</v>
      </c>
    </row>
    <row r="171" spans="1:34" ht="14.25" customHeight="1">
      <c r="A171" s="197" t="s">
        <v>285</v>
      </c>
      <c r="B171" s="338" t="s">
        <v>1893</v>
      </c>
      <c r="C171" s="338"/>
      <c r="D171" s="338"/>
      <c r="E171" s="338"/>
      <c r="F171" s="338"/>
      <c r="G171" s="339"/>
      <c r="H171" s="185">
        <v>141</v>
      </c>
      <c r="I171" s="188"/>
      <c r="J171" s="188"/>
      <c r="K171" s="187" t="str">
        <f t="shared" si="3"/>
        <v>-</v>
      </c>
      <c r="O171" s="33">
        <v>167</v>
      </c>
      <c r="P171" s="34" t="s">
        <v>2878</v>
      </c>
      <c r="Q171" s="43">
        <v>13</v>
      </c>
      <c r="AG171" s="139" t="s">
        <v>1482</v>
      </c>
      <c r="AH171" s="140" t="s">
        <v>1483</v>
      </c>
    </row>
    <row r="172" spans="1:34" ht="14.25" customHeight="1">
      <c r="A172" s="197" t="s">
        <v>288</v>
      </c>
      <c r="B172" s="338" t="s">
        <v>1463</v>
      </c>
      <c r="C172" s="338"/>
      <c r="D172" s="338"/>
      <c r="E172" s="338"/>
      <c r="F172" s="338"/>
      <c r="G172" s="339"/>
      <c r="H172" s="185">
        <v>142</v>
      </c>
      <c r="I172" s="188"/>
      <c r="J172" s="188"/>
      <c r="K172" s="187" t="str">
        <f t="shared" si="3"/>
        <v>-</v>
      </c>
      <c r="O172" s="33">
        <v>168</v>
      </c>
      <c r="P172" s="34" t="s">
        <v>441</v>
      </c>
      <c r="Q172" s="43">
        <v>3</v>
      </c>
      <c r="AG172" s="139" t="s">
        <v>1484</v>
      </c>
      <c r="AH172" s="140" t="s">
        <v>973</v>
      </c>
    </row>
    <row r="173" spans="1:34" ht="14.25" customHeight="1">
      <c r="A173" s="197" t="s">
        <v>289</v>
      </c>
      <c r="B173" s="338" t="s">
        <v>1464</v>
      </c>
      <c r="C173" s="338"/>
      <c r="D173" s="338"/>
      <c r="E173" s="338"/>
      <c r="F173" s="338"/>
      <c r="G173" s="339"/>
      <c r="H173" s="185">
        <v>143</v>
      </c>
      <c r="I173" s="188"/>
      <c r="J173" s="188"/>
      <c r="K173" s="187" t="str">
        <f t="shared" si="3"/>
        <v>-</v>
      </c>
      <c r="O173" s="33">
        <v>169</v>
      </c>
      <c r="P173" s="34" t="s">
        <v>381</v>
      </c>
      <c r="Q173" s="43">
        <v>1</v>
      </c>
      <c r="AG173" s="139" t="s">
        <v>1485</v>
      </c>
      <c r="AH173" s="140" t="s">
        <v>1486</v>
      </c>
    </row>
    <row r="174" spans="1:34" ht="34.5" customHeight="1">
      <c r="A174" s="408"/>
      <c r="B174" s="409"/>
      <c r="C174" s="409"/>
      <c r="D174" s="409"/>
      <c r="E174" s="409"/>
      <c r="F174" s="409"/>
      <c r="G174" s="410"/>
      <c r="H174" s="206" t="s">
        <v>2703</v>
      </c>
      <c r="I174" s="207" t="s">
        <v>1354</v>
      </c>
      <c r="J174" s="208" t="s">
        <v>1894</v>
      </c>
      <c r="K174" s="208" t="s">
        <v>1890</v>
      </c>
      <c r="O174" s="33">
        <v>170</v>
      </c>
      <c r="P174" s="34" t="s">
        <v>524</v>
      </c>
      <c r="Q174" s="43">
        <v>8</v>
      </c>
      <c r="AG174" s="139" t="s">
        <v>1487</v>
      </c>
      <c r="AH174" s="140" t="s">
        <v>974</v>
      </c>
    </row>
    <row r="175" spans="1:34" ht="14.25" customHeight="1">
      <c r="A175" s="199"/>
      <c r="B175" s="343" t="s">
        <v>1895</v>
      </c>
      <c r="C175" s="343"/>
      <c r="D175" s="343"/>
      <c r="E175" s="343"/>
      <c r="F175" s="343"/>
      <c r="G175" s="344"/>
      <c r="H175" s="194">
        <v>144</v>
      </c>
      <c r="I175" s="200"/>
      <c r="J175" s="200"/>
      <c r="K175" s="196" t="str">
        <f t="shared" si="3"/>
        <v>-</v>
      </c>
      <c r="O175" s="33">
        <v>171</v>
      </c>
      <c r="P175" s="34" t="s">
        <v>2750</v>
      </c>
      <c r="Q175" s="43">
        <v>17</v>
      </c>
      <c r="AG175" s="139" t="s">
        <v>1488</v>
      </c>
      <c r="AH175" s="140" t="s">
        <v>1489</v>
      </c>
    </row>
    <row r="176" spans="1:34" ht="14.25" customHeight="1">
      <c r="A176" s="209"/>
      <c r="B176" s="411" t="s">
        <v>1896</v>
      </c>
      <c r="C176" s="411"/>
      <c r="D176" s="411"/>
      <c r="E176" s="411"/>
      <c r="F176" s="411"/>
      <c r="G176" s="412"/>
      <c r="H176" s="210">
        <v>145</v>
      </c>
      <c r="I176" s="211">
        <f>SUM(I164:I165)+SUM(I168:I173)+I175</f>
        <v>6</v>
      </c>
      <c r="J176" s="211">
        <f>SUM(J164:J165)+SUM(J168:J173)+J175</f>
        <v>6</v>
      </c>
      <c r="K176" s="212">
        <f t="shared" si="3"/>
        <v>100</v>
      </c>
      <c r="O176" s="33">
        <v>172</v>
      </c>
      <c r="P176" s="34" t="s">
        <v>460</v>
      </c>
      <c r="Q176" s="43">
        <v>4</v>
      </c>
      <c r="AG176" s="139" t="s">
        <v>1490</v>
      </c>
      <c r="AH176" s="140" t="s">
        <v>1491</v>
      </c>
    </row>
    <row r="177" spans="1:34" ht="30" customHeight="1">
      <c r="A177" s="213"/>
      <c r="B177" s="213"/>
      <c r="C177" s="213"/>
      <c r="D177" s="213"/>
      <c r="E177" s="213"/>
      <c r="F177" s="213"/>
      <c r="G177" s="213"/>
      <c r="H177" s="213"/>
      <c r="I177" s="213"/>
      <c r="J177" s="213"/>
      <c r="K177" s="213"/>
      <c r="O177" s="33">
        <v>173</v>
      </c>
      <c r="P177" s="34" t="s">
        <v>2879</v>
      </c>
      <c r="Q177" s="43">
        <v>13</v>
      </c>
      <c r="AG177" s="139" t="s">
        <v>1492</v>
      </c>
      <c r="AH177" s="140" t="s">
        <v>975</v>
      </c>
    </row>
    <row r="178" spans="1:34" ht="12.75" customHeight="1">
      <c r="A178" s="214"/>
      <c r="B178" s="413" t="s">
        <v>2305</v>
      </c>
      <c r="C178" s="413"/>
      <c r="D178" s="414" t="s">
        <v>1787</v>
      </c>
      <c r="E178" s="415"/>
      <c r="F178" s="416"/>
      <c r="G178" s="215"/>
      <c r="H178" s="215"/>
      <c r="I178" s="215"/>
      <c r="J178" s="215"/>
      <c r="K178" s="215"/>
      <c r="O178" s="33">
        <v>175</v>
      </c>
      <c r="P178" s="34" t="s">
        <v>1115</v>
      </c>
      <c r="Q178" s="43">
        <v>18</v>
      </c>
      <c r="AG178" s="139" t="s">
        <v>1493</v>
      </c>
      <c r="AH178" s="140" t="s">
        <v>976</v>
      </c>
    </row>
    <row r="179" spans="1:34" ht="4.5" customHeight="1">
      <c r="A179" s="214"/>
      <c r="B179" s="214"/>
      <c r="C179" s="214"/>
      <c r="D179" s="214"/>
      <c r="E179" s="214"/>
      <c r="F179" s="214"/>
      <c r="G179" s="214"/>
      <c r="H179" s="214"/>
      <c r="I179" s="214"/>
      <c r="J179" s="214"/>
      <c r="K179" s="214"/>
      <c r="O179" s="33">
        <v>176</v>
      </c>
      <c r="P179" s="34" t="s">
        <v>2373</v>
      </c>
      <c r="Q179" s="43">
        <v>7</v>
      </c>
      <c r="AG179" s="139" t="s">
        <v>1494</v>
      </c>
      <c r="AH179" s="140" t="s">
        <v>977</v>
      </c>
    </row>
    <row r="180" spans="1:34" ht="12.75" customHeight="1">
      <c r="A180" s="214"/>
      <c r="B180" s="413" t="s">
        <v>332</v>
      </c>
      <c r="C180" s="413"/>
      <c r="D180" s="414" t="s">
        <v>1788</v>
      </c>
      <c r="E180" s="415"/>
      <c r="F180" s="416"/>
      <c r="G180" s="214"/>
      <c r="H180" s="214"/>
      <c r="I180" s="214"/>
      <c r="J180" s="214"/>
      <c r="K180" s="214"/>
      <c r="O180" s="33">
        <v>177</v>
      </c>
      <c r="P180" s="34" t="s">
        <v>2838</v>
      </c>
      <c r="Q180" s="43">
        <v>11</v>
      </c>
      <c r="AG180" s="139" t="s">
        <v>1495</v>
      </c>
      <c r="AH180" s="140" t="s">
        <v>978</v>
      </c>
    </row>
    <row r="181" spans="1:34" ht="4.5" customHeight="1">
      <c r="A181" s="214"/>
      <c r="B181" s="214"/>
      <c r="C181" s="214"/>
      <c r="D181" s="214"/>
      <c r="E181" s="214"/>
      <c r="F181" s="214"/>
      <c r="G181" s="214"/>
      <c r="H181" s="214"/>
      <c r="I181" s="214"/>
      <c r="J181" s="214"/>
      <c r="K181" s="214"/>
      <c r="O181" s="33">
        <v>178</v>
      </c>
      <c r="P181" s="34" t="s">
        <v>2810</v>
      </c>
      <c r="Q181" s="43">
        <v>9</v>
      </c>
      <c r="AG181" s="139" t="s">
        <v>1496</v>
      </c>
      <c r="AH181" s="140" t="s">
        <v>1497</v>
      </c>
    </row>
    <row r="182" spans="1:34" ht="12.75" customHeight="1">
      <c r="A182" s="214"/>
      <c r="B182" s="413" t="s">
        <v>2306</v>
      </c>
      <c r="C182" s="413"/>
      <c r="D182" s="414" t="s">
        <v>1789</v>
      </c>
      <c r="E182" s="417"/>
      <c r="F182" s="215"/>
      <c r="G182" s="215"/>
      <c r="H182" s="215"/>
      <c r="I182" s="215"/>
      <c r="J182" s="215"/>
      <c r="K182" s="215"/>
      <c r="O182" s="33">
        <v>179</v>
      </c>
      <c r="P182" s="34" t="s">
        <v>461</v>
      </c>
      <c r="Q182" s="43">
        <v>4</v>
      </c>
      <c r="AG182" s="139" t="s">
        <v>1498</v>
      </c>
      <c r="AH182" s="140" t="s">
        <v>1499</v>
      </c>
    </row>
    <row r="183" spans="1:34" ht="4.5" customHeight="1">
      <c r="A183" s="214"/>
      <c r="B183" s="214"/>
      <c r="C183" s="214"/>
      <c r="D183" s="214"/>
      <c r="E183" s="214"/>
      <c r="F183" s="214"/>
      <c r="G183" s="214"/>
      <c r="H183" s="214"/>
      <c r="I183" s="214"/>
      <c r="J183" s="214"/>
      <c r="K183" s="214"/>
      <c r="O183" s="33">
        <v>180</v>
      </c>
      <c r="P183" s="34" t="s">
        <v>525</v>
      </c>
      <c r="Q183" s="43">
        <v>8</v>
      </c>
      <c r="AG183" s="139" t="s">
        <v>1500</v>
      </c>
      <c r="AH183" s="140" t="s">
        <v>979</v>
      </c>
    </row>
    <row r="184" spans="1:34" ht="12.75" customHeight="1">
      <c r="A184" s="214"/>
      <c r="B184" s="413" t="s">
        <v>2307</v>
      </c>
      <c r="C184" s="413"/>
      <c r="D184" s="414" t="s">
        <v>1790</v>
      </c>
      <c r="E184" s="418"/>
      <c r="F184" s="419" t="s">
        <v>1897</v>
      </c>
      <c r="G184" s="420"/>
      <c r="H184" s="421"/>
      <c r="I184" s="414" t="s">
        <v>1791</v>
      </c>
      <c r="J184" s="415"/>
      <c r="K184" s="416"/>
      <c r="O184" s="33">
        <v>181</v>
      </c>
      <c r="P184" s="34" t="s">
        <v>2751</v>
      </c>
      <c r="Q184" s="43">
        <v>17</v>
      </c>
      <c r="AG184" s="139" t="s">
        <v>1501</v>
      </c>
      <c r="AH184" s="140" t="s">
        <v>1502</v>
      </c>
    </row>
    <row r="185" spans="15:34" ht="4.5" customHeight="1">
      <c r="O185" s="33">
        <v>183</v>
      </c>
      <c r="P185" s="34" t="s">
        <v>1826</v>
      </c>
      <c r="Q185" s="43">
        <v>15</v>
      </c>
      <c r="AG185" s="139" t="s">
        <v>1503</v>
      </c>
      <c r="AH185" s="140" t="s">
        <v>1504</v>
      </c>
    </row>
    <row r="186" spans="15:34" ht="12.75" hidden="1">
      <c r="O186" s="33">
        <v>184</v>
      </c>
      <c r="P186" s="34" t="s">
        <v>1827</v>
      </c>
      <c r="Q186" s="43">
        <v>15</v>
      </c>
      <c r="AG186" s="139" t="s">
        <v>1505</v>
      </c>
      <c r="AH186" s="140" t="s">
        <v>1506</v>
      </c>
    </row>
    <row r="187" spans="15:34" ht="12.75" hidden="1">
      <c r="O187" s="33">
        <v>185</v>
      </c>
      <c r="P187" s="34" t="s">
        <v>2856</v>
      </c>
      <c r="Q187" s="43">
        <v>12</v>
      </c>
      <c r="AG187" s="139" t="s">
        <v>1507</v>
      </c>
      <c r="AH187" s="140" t="s">
        <v>1508</v>
      </c>
    </row>
    <row r="188" spans="15:34" ht="12.75" hidden="1">
      <c r="O188" s="33">
        <v>186</v>
      </c>
      <c r="P188" s="34" t="s">
        <v>526</v>
      </c>
      <c r="Q188" s="43">
        <v>8</v>
      </c>
      <c r="AG188" s="139" t="s">
        <v>1509</v>
      </c>
      <c r="AH188" s="140" t="s">
        <v>1510</v>
      </c>
    </row>
    <row r="189" spans="15:34" ht="12.75" hidden="1">
      <c r="O189" s="33">
        <v>187</v>
      </c>
      <c r="P189" s="34" t="s">
        <v>412</v>
      </c>
      <c r="Q189" s="43">
        <v>2</v>
      </c>
      <c r="AG189" s="139" t="s">
        <v>1511</v>
      </c>
      <c r="AH189" s="140" t="s">
        <v>1512</v>
      </c>
    </row>
    <row r="190" spans="15:34" ht="12.75" hidden="1">
      <c r="O190" s="33">
        <v>189</v>
      </c>
      <c r="P190" s="34" t="s">
        <v>485</v>
      </c>
      <c r="Q190" s="43">
        <v>5</v>
      </c>
      <c r="AG190" s="139" t="s">
        <v>1513</v>
      </c>
      <c r="AH190" s="140" t="s">
        <v>980</v>
      </c>
    </row>
    <row r="191" spans="15:34" ht="12.75" hidden="1">
      <c r="O191" s="33">
        <v>190</v>
      </c>
      <c r="P191" s="34" t="s">
        <v>382</v>
      </c>
      <c r="Q191" s="43">
        <v>1</v>
      </c>
      <c r="AG191" s="139" t="s">
        <v>1514</v>
      </c>
      <c r="AH191" s="140" t="s">
        <v>1515</v>
      </c>
    </row>
    <row r="192" spans="15:34" ht="12.75" hidden="1">
      <c r="O192" s="33">
        <v>192</v>
      </c>
      <c r="P192" s="34" t="s">
        <v>2752</v>
      </c>
      <c r="Q192" s="43">
        <v>17</v>
      </c>
      <c r="AG192" s="139" t="s">
        <v>1516</v>
      </c>
      <c r="AH192" s="140" t="s">
        <v>1517</v>
      </c>
    </row>
    <row r="193" spans="15:34" ht="12.75" hidden="1">
      <c r="O193" s="33">
        <v>193</v>
      </c>
      <c r="P193" s="34" t="s">
        <v>383</v>
      </c>
      <c r="Q193" s="43">
        <v>1</v>
      </c>
      <c r="AG193" s="139" t="s">
        <v>1562</v>
      </c>
      <c r="AH193" s="140" t="s">
        <v>1563</v>
      </c>
    </row>
    <row r="194" spans="15:34" ht="12.75" hidden="1">
      <c r="O194" s="33">
        <v>194</v>
      </c>
      <c r="P194" s="34" t="s">
        <v>2347</v>
      </c>
      <c r="Q194" s="43">
        <v>6</v>
      </c>
      <c r="AG194" s="139" t="s">
        <v>1564</v>
      </c>
      <c r="AH194" s="140" t="s">
        <v>981</v>
      </c>
    </row>
    <row r="195" spans="15:34" ht="12.75" hidden="1">
      <c r="O195" s="33">
        <v>195</v>
      </c>
      <c r="P195" s="34" t="s">
        <v>1806</v>
      </c>
      <c r="Q195" s="43">
        <v>14</v>
      </c>
      <c r="AG195" s="139" t="s">
        <v>1565</v>
      </c>
      <c r="AH195" s="140" t="s">
        <v>982</v>
      </c>
    </row>
    <row r="196" spans="15:34" ht="12.75" hidden="1">
      <c r="O196" s="33">
        <v>196</v>
      </c>
      <c r="P196" s="34" t="s">
        <v>1828</v>
      </c>
      <c r="Q196" s="43">
        <v>15</v>
      </c>
      <c r="AG196" s="139" t="s">
        <v>1566</v>
      </c>
      <c r="AH196" s="140" t="s">
        <v>983</v>
      </c>
    </row>
    <row r="197" spans="15:34" ht="12.75" hidden="1">
      <c r="O197" s="33">
        <v>197</v>
      </c>
      <c r="P197" s="34" t="s">
        <v>2753</v>
      </c>
      <c r="Q197" s="43">
        <v>17</v>
      </c>
      <c r="AG197" s="139" t="s">
        <v>1567</v>
      </c>
      <c r="AH197" s="140" t="s">
        <v>1568</v>
      </c>
    </row>
    <row r="198" spans="15:34" ht="12.75" hidden="1">
      <c r="O198" s="33">
        <v>198</v>
      </c>
      <c r="P198" s="34" t="s">
        <v>1148</v>
      </c>
      <c r="Q198" s="43">
        <v>19</v>
      </c>
      <c r="AG198" s="139" t="s">
        <v>1569</v>
      </c>
      <c r="AH198" s="140" t="s">
        <v>1570</v>
      </c>
    </row>
    <row r="199" spans="15:34" ht="12.75" hidden="1">
      <c r="O199" s="33">
        <v>199</v>
      </c>
      <c r="P199" s="34" t="s">
        <v>2374</v>
      </c>
      <c r="Q199" s="43">
        <v>7</v>
      </c>
      <c r="AG199" s="139" t="s">
        <v>1571</v>
      </c>
      <c r="AH199" s="140" t="s">
        <v>984</v>
      </c>
    </row>
    <row r="200" spans="15:34" ht="12.75" hidden="1">
      <c r="O200" s="33">
        <v>200</v>
      </c>
      <c r="P200" s="34" t="s">
        <v>413</v>
      </c>
      <c r="Q200" s="43">
        <v>2</v>
      </c>
      <c r="AG200" s="139" t="s">
        <v>1572</v>
      </c>
      <c r="AH200" s="140" t="s">
        <v>1573</v>
      </c>
    </row>
    <row r="201" spans="15:34" ht="12.75" hidden="1">
      <c r="O201" s="33">
        <v>201</v>
      </c>
      <c r="P201" s="34" t="s">
        <v>2348</v>
      </c>
      <c r="Q201" s="43">
        <v>6</v>
      </c>
      <c r="AG201" s="139" t="s">
        <v>1574</v>
      </c>
      <c r="AH201" s="140" t="s">
        <v>1064</v>
      </c>
    </row>
    <row r="202" spans="15:34" ht="12.75" hidden="1">
      <c r="O202" s="33">
        <v>202</v>
      </c>
      <c r="P202" s="34" t="s">
        <v>2349</v>
      </c>
      <c r="Q202" s="43">
        <v>6</v>
      </c>
      <c r="AG202" s="139" t="s">
        <v>1065</v>
      </c>
      <c r="AH202" s="140" t="s">
        <v>1066</v>
      </c>
    </row>
    <row r="203" spans="15:34" ht="12.75" hidden="1">
      <c r="O203" s="33">
        <v>203</v>
      </c>
      <c r="P203" s="34" t="s">
        <v>2350</v>
      </c>
      <c r="Q203" s="43">
        <v>6</v>
      </c>
      <c r="AG203" s="139" t="s">
        <v>1067</v>
      </c>
      <c r="AH203" s="140" t="s">
        <v>1068</v>
      </c>
    </row>
    <row r="204" spans="15:34" ht="12.75" hidden="1">
      <c r="O204" s="33">
        <v>204</v>
      </c>
      <c r="P204" s="34" t="s">
        <v>1149</v>
      </c>
      <c r="Q204" s="43">
        <v>19</v>
      </c>
      <c r="AG204" s="139" t="s">
        <v>1069</v>
      </c>
      <c r="AH204" s="140" t="s">
        <v>1070</v>
      </c>
    </row>
    <row r="205" spans="15:34" ht="12.75" hidden="1">
      <c r="O205" s="33">
        <v>205</v>
      </c>
      <c r="P205" s="34" t="s">
        <v>1807</v>
      </c>
      <c r="Q205" s="43">
        <v>14</v>
      </c>
      <c r="AG205" s="139" t="s">
        <v>1071</v>
      </c>
      <c r="AH205" s="140" t="s">
        <v>1072</v>
      </c>
    </row>
    <row r="206" spans="15:34" ht="12.75" hidden="1">
      <c r="O206" s="33">
        <v>206</v>
      </c>
      <c r="P206" s="34" t="s">
        <v>1188</v>
      </c>
      <c r="Q206" s="43">
        <v>20</v>
      </c>
      <c r="AG206" s="139" t="s">
        <v>1073</v>
      </c>
      <c r="AH206" s="140" t="s">
        <v>1074</v>
      </c>
    </row>
    <row r="207" spans="15:34" ht="12.75" hidden="1">
      <c r="O207" s="33">
        <v>208</v>
      </c>
      <c r="P207" s="34" t="s">
        <v>414</v>
      </c>
      <c r="Q207" s="43">
        <v>2</v>
      </c>
      <c r="AG207" s="139" t="s">
        <v>1075</v>
      </c>
      <c r="AH207" s="140" t="s">
        <v>985</v>
      </c>
    </row>
    <row r="208" spans="15:34" ht="12.75" hidden="1">
      <c r="O208" s="33">
        <v>209</v>
      </c>
      <c r="P208" s="34" t="s">
        <v>528</v>
      </c>
      <c r="Q208" s="43">
        <v>8</v>
      </c>
      <c r="AG208" s="139" t="s">
        <v>1076</v>
      </c>
      <c r="AH208" s="140" t="s">
        <v>986</v>
      </c>
    </row>
    <row r="209" spans="15:34" ht="12.75" hidden="1">
      <c r="O209" s="33">
        <v>211</v>
      </c>
      <c r="P209" s="34" t="s">
        <v>415</v>
      </c>
      <c r="Q209" s="43">
        <v>2</v>
      </c>
      <c r="AG209" s="139" t="s">
        <v>1077</v>
      </c>
      <c r="AH209" s="140" t="s">
        <v>1078</v>
      </c>
    </row>
    <row r="210" spans="15:34" ht="12.75" hidden="1">
      <c r="O210" s="33">
        <v>212</v>
      </c>
      <c r="P210" s="34" t="s">
        <v>416</v>
      </c>
      <c r="Q210" s="43">
        <v>2</v>
      </c>
      <c r="AG210" s="139" t="s">
        <v>1079</v>
      </c>
      <c r="AH210" s="140" t="s">
        <v>987</v>
      </c>
    </row>
    <row r="211" spans="15:34" ht="12.75" hidden="1">
      <c r="O211" s="33">
        <v>213</v>
      </c>
      <c r="P211" s="34" t="s">
        <v>386</v>
      </c>
      <c r="Q211" s="43">
        <v>1</v>
      </c>
      <c r="AG211" s="139" t="s">
        <v>1080</v>
      </c>
      <c r="AH211" s="140" t="s">
        <v>988</v>
      </c>
    </row>
    <row r="212" spans="15:34" ht="12.75" hidden="1">
      <c r="O212" s="33">
        <v>214</v>
      </c>
      <c r="P212" s="34" t="s">
        <v>2351</v>
      </c>
      <c r="Q212" s="43">
        <v>6</v>
      </c>
      <c r="AG212" s="139" t="s">
        <v>1081</v>
      </c>
      <c r="AH212" s="140" t="s">
        <v>1082</v>
      </c>
    </row>
    <row r="213" spans="15:34" ht="12.75" hidden="1">
      <c r="O213" s="33">
        <v>215</v>
      </c>
      <c r="P213" s="34" t="s">
        <v>529</v>
      </c>
      <c r="Q213" s="43">
        <v>8</v>
      </c>
      <c r="AG213" s="139" t="s">
        <v>1083</v>
      </c>
      <c r="AH213" s="140" t="s">
        <v>2700</v>
      </c>
    </row>
    <row r="214" spans="15:34" ht="12.75" hidden="1">
      <c r="O214" s="33">
        <v>216</v>
      </c>
      <c r="P214" s="34" t="s">
        <v>462</v>
      </c>
      <c r="Q214" s="43">
        <v>4</v>
      </c>
      <c r="AG214" s="139" t="s">
        <v>1084</v>
      </c>
      <c r="AH214" s="140" t="s">
        <v>2701</v>
      </c>
    </row>
    <row r="215" spans="15:34" ht="12.75" hidden="1">
      <c r="O215" s="33">
        <v>217</v>
      </c>
      <c r="P215" s="34" t="s">
        <v>1118</v>
      </c>
      <c r="Q215" s="43">
        <v>18</v>
      </c>
      <c r="AG215" s="139" t="s">
        <v>1085</v>
      </c>
      <c r="AH215" s="140" t="s">
        <v>1086</v>
      </c>
    </row>
    <row r="216" spans="15:34" ht="12.75" hidden="1">
      <c r="O216" s="33">
        <v>219</v>
      </c>
      <c r="P216" s="34" t="s">
        <v>1150</v>
      </c>
      <c r="Q216" s="43">
        <v>19</v>
      </c>
      <c r="AG216" s="139" t="s">
        <v>1087</v>
      </c>
      <c r="AH216" s="140" t="s">
        <v>1088</v>
      </c>
    </row>
    <row r="217" spans="15:34" ht="12.75" hidden="1">
      <c r="O217" s="33">
        <v>220</v>
      </c>
      <c r="P217" s="34" t="s">
        <v>442</v>
      </c>
      <c r="Q217" s="43">
        <v>3</v>
      </c>
      <c r="AG217" s="139" t="s">
        <v>1089</v>
      </c>
      <c r="AH217" s="140" t="s">
        <v>1090</v>
      </c>
    </row>
    <row r="218" spans="15:34" ht="12.75" hidden="1">
      <c r="O218" s="33">
        <v>221</v>
      </c>
      <c r="P218" s="34" t="s">
        <v>2839</v>
      </c>
      <c r="Q218" s="43">
        <v>11</v>
      </c>
      <c r="AG218" s="139" t="s">
        <v>1091</v>
      </c>
      <c r="AH218" s="140" t="s">
        <v>1092</v>
      </c>
    </row>
    <row r="219" spans="15:34" ht="12.75" hidden="1">
      <c r="O219" s="33">
        <v>222</v>
      </c>
      <c r="P219" s="34" t="s">
        <v>1119</v>
      </c>
      <c r="Q219" s="43">
        <v>18</v>
      </c>
      <c r="AG219" s="139" t="s">
        <v>1093</v>
      </c>
      <c r="AH219" s="140" t="s">
        <v>1094</v>
      </c>
    </row>
    <row r="220" spans="15:34" ht="12.75" hidden="1">
      <c r="O220" s="33">
        <v>223</v>
      </c>
      <c r="P220" s="34" t="s">
        <v>1120</v>
      </c>
      <c r="Q220" s="43">
        <v>18</v>
      </c>
      <c r="AG220" s="139" t="s">
        <v>1095</v>
      </c>
      <c r="AH220" s="140" t="s">
        <v>1096</v>
      </c>
    </row>
    <row r="221" spans="15:34" ht="12.75" hidden="1">
      <c r="O221" s="33">
        <v>225</v>
      </c>
      <c r="P221" s="34" t="s">
        <v>463</v>
      </c>
      <c r="Q221" s="43">
        <v>4</v>
      </c>
      <c r="AG221" s="139" t="s">
        <v>1097</v>
      </c>
      <c r="AH221" s="140" t="s">
        <v>1098</v>
      </c>
    </row>
    <row r="222" spans="15:34" ht="12.75" hidden="1">
      <c r="O222" s="33">
        <v>226</v>
      </c>
      <c r="P222" s="34" t="s">
        <v>1151</v>
      </c>
      <c r="Q222" s="43">
        <v>19</v>
      </c>
      <c r="AG222" s="139" t="s">
        <v>1099</v>
      </c>
      <c r="AH222" s="140" t="s">
        <v>2312</v>
      </c>
    </row>
    <row r="223" spans="15:34" ht="12.75" hidden="1">
      <c r="O223" s="33">
        <v>227</v>
      </c>
      <c r="P223" s="34" t="s">
        <v>2352</v>
      </c>
      <c r="Q223" s="43">
        <v>6</v>
      </c>
      <c r="AG223" s="139" t="s">
        <v>2313</v>
      </c>
      <c r="AH223" s="140" t="s">
        <v>2089</v>
      </c>
    </row>
    <row r="224" spans="15:34" ht="12.75" hidden="1">
      <c r="O224" s="33">
        <v>228</v>
      </c>
      <c r="P224" s="34" t="s">
        <v>443</v>
      </c>
      <c r="Q224" s="43">
        <v>3</v>
      </c>
      <c r="AG224" s="139" t="s">
        <v>2090</v>
      </c>
      <c r="AH224" s="140" t="s">
        <v>2091</v>
      </c>
    </row>
    <row r="225" spans="15:34" ht="12.75" hidden="1">
      <c r="O225" s="33">
        <v>229</v>
      </c>
      <c r="P225" s="34" t="s">
        <v>486</v>
      </c>
      <c r="Q225" s="43">
        <v>5</v>
      </c>
      <c r="AG225" s="139" t="s">
        <v>2092</v>
      </c>
      <c r="AH225" s="140" t="s">
        <v>2093</v>
      </c>
    </row>
    <row r="226" spans="15:34" ht="12.75" hidden="1">
      <c r="O226" s="33">
        <v>230</v>
      </c>
      <c r="P226" s="34" t="s">
        <v>1809</v>
      </c>
      <c r="Q226" s="43">
        <v>14</v>
      </c>
      <c r="AG226" s="139" t="s">
        <v>2094</v>
      </c>
      <c r="AH226" s="140" t="s">
        <v>1672</v>
      </c>
    </row>
    <row r="227" spans="15:34" ht="12.75" hidden="1">
      <c r="O227" s="33">
        <v>231</v>
      </c>
      <c r="P227" s="34" t="s">
        <v>2840</v>
      </c>
      <c r="Q227" s="43">
        <v>11</v>
      </c>
      <c r="AG227" s="139" t="s">
        <v>2095</v>
      </c>
      <c r="AH227" s="140" t="s">
        <v>1674</v>
      </c>
    </row>
    <row r="228" spans="15:34" ht="12.75" hidden="1">
      <c r="O228" s="33">
        <v>232</v>
      </c>
      <c r="P228" s="34" t="s">
        <v>444</v>
      </c>
      <c r="Q228" s="43">
        <v>3</v>
      </c>
      <c r="AG228" s="139" t="s">
        <v>2096</v>
      </c>
      <c r="AH228" s="140" t="s">
        <v>1673</v>
      </c>
    </row>
    <row r="229" spans="15:34" ht="12.75" hidden="1">
      <c r="O229" s="33">
        <v>234</v>
      </c>
      <c r="P229" s="34" t="s">
        <v>2881</v>
      </c>
      <c r="Q229" s="43">
        <v>13</v>
      </c>
      <c r="AG229" s="139" t="s">
        <v>2097</v>
      </c>
      <c r="AH229" s="140" t="s">
        <v>2098</v>
      </c>
    </row>
    <row r="230" spans="15:34" ht="12.75" hidden="1">
      <c r="O230" s="33">
        <v>235</v>
      </c>
      <c r="P230" s="34" t="s">
        <v>1121</v>
      </c>
      <c r="Q230" s="43">
        <v>18</v>
      </c>
      <c r="AG230" s="139" t="s">
        <v>2099</v>
      </c>
      <c r="AH230" s="140" t="s">
        <v>2100</v>
      </c>
    </row>
    <row r="231" spans="15:34" ht="12.75" hidden="1">
      <c r="O231" s="33">
        <v>236</v>
      </c>
      <c r="P231" s="34" t="s">
        <v>418</v>
      </c>
      <c r="Q231" s="43">
        <v>2</v>
      </c>
      <c r="AG231" s="139" t="s">
        <v>2101</v>
      </c>
      <c r="AH231" s="140" t="s">
        <v>2102</v>
      </c>
    </row>
    <row r="232" spans="15:34" ht="12.75" hidden="1">
      <c r="O232" s="33">
        <v>237</v>
      </c>
      <c r="P232" s="34" t="s">
        <v>530</v>
      </c>
      <c r="Q232" s="43">
        <v>8</v>
      </c>
      <c r="AG232" s="139" t="s">
        <v>2103</v>
      </c>
      <c r="AH232" s="140" t="s">
        <v>2104</v>
      </c>
    </row>
    <row r="233" spans="15:34" ht="12.75" hidden="1">
      <c r="O233" s="33">
        <v>239</v>
      </c>
      <c r="P233" s="34" t="s">
        <v>1852</v>
      </c>
      <c r="Q233" s="43">
        <v>16</v>
      </c>
      <c r="AG233" s="139" t="s">
        <v>2105</v>
      </c>
      <c r="AH233" s="140" t="s">
        <v>2106</v>
      </c>
    </row>
    <row r="234" spans="15:34" ht="12.75" hidden="1">
      <c r="O234" s="33">
        <v>240</v>
      </c>
      <c r="P234" s="34" t="s">
        <v>2811</v>
      </c>
      <c r="Q234" s="43">
        <v>9</v>
      </c>
      <c r="AG234" s="139" t="s">
        <v>2107</v>
      </c>
      <c r="AH234" s="140" t="s">
        <v>2108</v>
      </c>
    </row>
    <row r="235" spans="15:34" ht="12.75" hidden="1">
      <c r="O235" s="33">
        <v>242</v>
      </c>
      <c r="P235" s="34" t="s">
        <v>531</v>
      </c>
      <c r="Q235" s="43">
        <v>8</v>
      </c>
      <c r="AG235" s="139" t="s">
        <v>2109</v>
      </c>
      <c r="AH235" s="140" t="s">
        <v>2110</v>
      </c>
    </row>
    <row r="236" spans="15:34" ht="12.75" hidden="1">
      <c r="O236" s="33">
        <v>243</v>
      </c>
      <c r="P236" s="34" t="s">
        <v>2756</v>
      </c>
      <c r="Q236" s="43">
        <v>17</v>
      </c>
      <c r="AG236" s="139" t="s">
        <v>2111</v>
      </c>
      <c r="AH236" s="140" t="s">
        <v>2112</v>
      </c>
    </row>
    <row r="237" spans="15:34" ht="12.75" hidden="1">
      <c r="O237" s="33">
        <v>244</v>
      </c>
      <c r="P237" s="34" t="s">
        <v>2324</v>
      </c>
      <c r="Q237" s="43">
        <v>5</v>
      </c>
      <c r="AG237" s="139" t="s">
        <v>2113</v>
      </c>
      <c r="AH237" s="140" t="s">
        <v>2114</v>
      </c>
    </row>
    <row r="238" spans="15:34" ht="12.75" hidden="1">
      <c r="O238" s="33">
        <v>245</v>
      </c>
      <c r="P238" s="34" t="s">
        <v>2823</v>
      </c>
      <c r="Q238" s="43">
        <v>10</v>
      </c>
      <c r="AG238" s="139" t="s">
        <v>2115</v>
      </c>
      <c r="AH238" s="140" t="s">
        <v>2116</v>
      </c>
    </row>
    <row r="239" spans="15:34" ht="12.75" hidden="1">
      <c r="O239" s="33">
        <v>246</v>
      </c>
      <c r="P239" s="34" t="s">
        <v>1122</v>
      </c>
      <c r="Q239" s="43">
        <v>18</v>
      </c>
      <c r="AG239" s="139" t="s">
        <v>2117</v>
      </c>
      <c r="AH239" s="140" t="s">
        <v>2118</v>
      </c>
    </row>
    <row r="240" spans="15:34" ht="12.75" hidden="1">
      <c r="O240" s="33">
        <v>247</v>
      </c>
      <c r="P240" s="34" t="s">
        <v>2323</v>
      </c>
      <c r="Q240" s="43">
        <v>5</v>
      </c>
      <c r="AG240" s="139" t="s">
        <v>2119</v>
      </c>
      <c r="AH240" s="140" t="s">
        <v>2120</v>
      </c>
    </row>
    <row r="241" spans="15:34" ht="12.75" hidden="1">
      <c r="O241" s="33">
        <v>248</v>
      </c>
      <c r="P241" s="34" t="s">
        <v>419</v>
      </c>
      <c r="Q241" s="43">
        <v>2</v>
      </c>
      <c r="AG241" s="139" t="s">
        <v>2121</v>
      </c>
      <c r="AH241" s="140" t="s">
        <v>2122</v>
      </c>
    </row>
    <row r="242" spans="15:34" ht="12.75" hidden="1">
      <c r="O242" s="33">
        <v>249</v>
      </c>
      <c r="P242" s="34" t="s">
        <v>2757</v>
      </c>
      <c r="Q242" s="43">
        <v>17</v>
      </c>
      <c r="AG242" s="139" t="s">
        <v>2123</v>
      </c>
      <c r="AH242" s="140" t="s">
        <v>2124</v>
      </c>
    </row>
    <row r="243" spans="15:34" ht="12.75" hidden="1">
      <c r="O243" s="33">
        <v>250</v>
      </c>
      <c r="P243" s="34" t="s">
        <v>1665</v>
      </c>
      <c r="Q243" s="43">
        <v>20</v>
      </c>
      <c r="AG243" s="139" t="s">
        <v>2125</v>
      </c>
      <c r="AH243" s="140" t="s">
        <v>2126</v>
      </c>
    </row>
    <row r="244" spans="15:34" ht="12.75" hidden="1">
      <c r="O244" s="33">
        <v>251</v>
      </c>
      <c r="P244" s="34" t="s">
        <v>2325</v>
      </c>
      <c r="Q244" s="43">
        <v>5</v>
      </c>
      <c r="AG244" s="139" t="s">
        <v>2127</v>
      </c>
      <c r="AH244" s="140" t="s">
        <v>2128</v>
      </c>
    </row>
    <row r="245" spans="15:34" ht="12.75" hidden="1">
      <c r="O245" s="33">
        <v>252</v>
      </c>
      <c r="P245" s="34" t="s">
        <v>532</v>
      </c>
      <c r="Q245" s="43">
        <v>8</v>
      </c>
      <c r="AG245" s="139" t="s">
        <v>2129</v>
      </c>
      <c r="AH245" s="140" t="s">
        <v>2130</v>
      </c>
    </row>
    <row r="246" spans="15:34" ht="12.75" hidden="1">
      <c r="O246" s="33">
        <v>253</v>
      </c>
      <c r="P246" s="34" t="s">
        <v>533</v>
      </c>
      <c r="Q246" s="43">
        <v>8</v>
      </c>
      <c r="AG246" s="139" t="s">
        <v>2131</v>
      </c>
      <c r="AH246" s="140" t="s">
        <v>2132</v>
      </c>
    </row>
    <row r="247" spans="15:34" ht="12.75" hidden="1">
      <c r="O247" s="33">
        <v>254</v>
      </c>
      <c r="P247" s="34" t="s">
        <v>1123</v>
      </c>
      <c r="Q247" s="43">
        <v>18</v>
      </c>
      <c r="AG247" s="139" t="s">
        <v>2133</v>
      </c>
      <c r="AH247" s="140" t="s">
        <v>2134</v>
      </c>
    </row>
    <row r="248" spans="15:34" ht="12.75" hidden="1">
      <c r="O248" s="33">
        <v>256</v>
      </c>
      <c r="P248" s="34" t="s">
        <v>420</v>
      </c>
      <c r="Q248" s="43">
        <v>2</v>
      </c>
      <c r="AG248" s="139" t="s">
        <v>2135</v>
      </c>
      <c r="AH248" s="140" t="s">
        <v>2136</v>
      </c>
    </row>
    <row r="249" spans="15:34" ht="12.75" hidden="1">
      <c r="O249" s="33">
        <v>257</v>
      </c>
      <c r="P249" s="34" t="s">
        <v>1811</v>
      </c>
      <c r="Q249" s="43">
        <v>14</v>
      </c>
      <c r="AG249" s="139" t="s">
        <v>2137</v>
      </c>
      <c r="AH249" s="140" t="s">
        <v>2138</v>
      </c>
    </row>
    <row r="250" spans="15:34" ht="12.75" hidden="1">
      <c r="O250" s="33">
        <v>258</v>
      </c>
      <c r="P250" s="34" t="s">
        <v>2758</v>
      </c>
      <c r="Q250" s="43">
        <v>17</v>
      </c>
      <c r="AG250" s="139" t="s">
        <v>2139</v>
      </c>
      <c r="AH250" s="140" t="s">
        <v>141</v>
      </c>
    </row>
    <row r="251" spans="15:34" ht="12.75" hidden="1">
      <c r="O251" s="33">
        <v>259</v>
      </c>
      <c r="P251" s="34" t="s">
        <v>446</v>
      </c>
      <c r="Q251" s="43">
        <v>3</v>
      </c>
      <c r="AG251" s="139" t="s">
        <v>142</v>
      </c>
      <c r="AH251" s="140" t="s">
        <v>143</v>
      </c>
    </row>
    <row r="252" spans="15:34" ht="12.75" hidden="1">
      <c r="O252" s="33">
        <v>260</v>
      </c>
      <c r="P252" s="34" t="s">
        <v>2326</v>
      </c>
      <c r="Q252" s="43">
        <v>5</v>
      </c>
      <c r="AG252" s="139" t="s">
        <v>144</v>
      </c>
      <c r="AH252" s="140" t="s">
        <v>145</v>
      </c>
    </row>
    <row r="253" spans="15:34" ht="12.75" hidden="1">
      <c r="O253" s="33">
        <v>261</v>
      </c>
      <c r="P253" s="34" t="s">
        <v>2782</v>
      </c>
      <c r="Q253" s="43">
        <v>8</v>
      </c>
      <c r="AG253" s="139" t="s">
        <v>146</v>
      </c>
      <c r="AH253" s="140" t="s">
        <v>147</v>
      </c>
    </row>
    <row r="254" spans="15:34" ht="12.75" hidden="1">
      <c r="O254" s="33">
        <v>263</v>
      </c>
      <c r="P254" s="34" t="s">
        <v>1124</v>
      </c>
      <c r="Q254" s="43">
        <v>18</v>
      </c>
      <c r="AG254" s="139" t="s">
        <v>148</v>
      </c>
      <c r="AH254" s="140" t="s">
        <v>2384</v>
      </c>
    </row>
    <row r="255" spans="15:34" ht="12.75" hidden="1">
      <c r="O255" s="33">
        <v>264</v>
      </c>
      <c r="P255" s="34" t="s">
        <v>1153</v>
      </c>
      <c r="Q255" s="43">
        <v>19</v>
      </c>
      <c r="AG255" s="139" t="s">
        <v>588</v>
      </c>
      <c r="AH255" s="140" t="s">
        <v>589</v>
      </c>
    </row>
    <row r="256" spans="15:34" ht="12.75" hidden="1">
      <c r="O256" s="33">
        <v>265</v>
      </c>
      <c r="P256" s="34" t="s">
        <v>421</v>
      </c>
      <c r="Q256" s="43">
        <v>2</v>
      </c>
      <c r="AG256" s="139" t="s">
        <v>590</v>
      </c>
      <c r="AH256" s="140" t="s">
        <v>591</v>
      </c>
    </row>
    <row r="257" spans="15:34" ht="12.75" hidden="1">
      <c r="O257" s="33">
        <v>266</v>
      </c>
      <c r="P257" s="34" t="s">
        <v>2824</v>
      </c>
      <c r="Q257" s="43">
        <v>10</v>
      </c>
      <c r="AG257" s="139" t="s">
        <v>592</v>
      </c>
      <c r="AH257" s="140" t="s">
        <v>593</v>
      </c>
    </row>
    <row r="258" spans="15:34" ht="12.75" hidden="1">
      <c r="O258" s="33">
        <v>267</v>
      </c>
      <c r="P258" s="34" t="s">
        <v>2759</v>
      </c>
      <c r="Q258" s="43">
        <v>17</v>
      </c>
      <c r="AG258" s="139" t="s">
        <v>594</v>
      </c>
      <c r="AH258" s="140" t="s">
        <v>595</v>
      </c>
    </row>
    <row r="259" spans="15:34" ht="12.75" hidden="1">
      <c r="O259" s="33">
        <v>268</v>
      </c>
      <c r="P259" s="34" t="s">
        <v>1154</v>
      </c>
      <c r="Q259" s="43">
        <v>19</v>
      </c>
      <c r="AG259" s="139" t="s">
        <v>596</v>
      </c>
      <c r="AH259" s="140" t="s">
        <v>597</v>
      </c>
    </row>
    <row r="260" spans="15:34" ht="12.75" hidden="1">
      <c r="O260" s="33">
        <v>270</v>
      </c>
      <c r="P260" s="34" t="s">
        <v>2353</v>
      </c>
      <c r="Q260" s="43">
        <v>6</v>
      </c>
      <c r="AG260" s="139" t="s">
        <v>598</v>
      </c>
      <c r="AH260" s="140" t="s">
        <v>1675</v>
      </c>
    </row>
    <row r="261" spans="15:34" ht="12.75" hidden="1">
      <c r="O261" s="33">
        <v>271</v>
      </c>
      <c r="P261" s="34" t="s">
        <v>964</v>
      </c>
      <c r="Q261" s="43">
        <v>14</v>
      </c>
      <c r="AG261" s="139" t="s">
        <v>599</v>
      </c>
      <c r="AH261" s="140" t="s">
        <v>600</v>
      </c>
    </row>
    <row r="262" spans="15:34" ht="12.75" hidden="1">
      <c r="O262" s="33">
        <v>273</v>
      </c>
      <c r="P262" s="34" t="s">
        <v>2783</v>
      </c>
      <c r="Q262" s="43">
        <v>8</v>
      </c>
      <c r="AG262" s="139" t="s">
        <v>601</v>
      </c>
      <c r="AH262" s="140" t="s">
        <v>602</v>
      </c>
    </row>
    <row r="263" spans="15:34" ht="12.75" hidden="1">
      <c r="O263" s="33">
        <v>274</v>
      </c>
      <c r="P263" s="34" t="s">
        <v>1125</v>
      </c>
      <c r="Q263" s="43">
        <v>18</v>
      </c>
      <c r="AG263" s="139" t="s">
        <v>603</v>
      </c>
      <c r="AH263" s="140" t="s">
        <v>2387</v>
      </c>
    </row>
    <row r="264" spans="15:34" ht="12.75" hidden="1">
      <c r="O264" s="33">
        <v>275</v>
      </c>
      <c r="P264" s="34" t="s">
        <v>2784</v>
      </c>
      <c r="Q264" s="43">
        <v>8</v>
      </c>
      <c r="AG264" s="139" t="s">
        <v>2388</v>
      </c>
      <c r="AH264" s="140" t="s">
        <v>2389</v>
      </c>
    </row>
    <row r="265" spans="15:34" ht="12.75" hidden="1">
      <c r="O265" s="33">
        <v>276</v>
      </c>
      <c r="P265" s="34" t="s">
        <v>1666</v>
      </c>
      <c r="Q265" s="43">
        <v>20</v>
      </c>
      <c r="AG265" s="139" t="s">
        <v>2390</v>
      </c>
      <c r="AH265" s="140" t="s">
        <v>2391</v>
      </c>
    </row>
    <row r="266" spans="15:34" ht="12.75" hidden="1">
      <c r="O266" s="33">
        <v>278</v>
      </c>
      <c r="P266" s="34" t="s">
        <v>1812</v>
      </c>
      <c r="Q266" s="43">
        <v>14</v>
      </c>
      <c r="AG266" s="139" t="s">
        <v>2392</v>
      </c>
      <c r="AH266" s="140" t="s">
        <v>2393</v>
      </c>
    </row>
    <row r="267" spans="15:34" ht="12.75" hidden="1">
      <c r="O267" s="33">
        <v>279</v>
      </c>
      <c r="P267" s="34" t="s">
        <v>1667</v>
      </c>
      <c r="Q267" s="43">
        <v>20</v>
      </c>
      <c r="AG267" s="139" t="s">
        <v>2394</v>
      </c>
      <c r="AH267" s="140" t="s">
        <v>2395</v>
      </c>
    </row>
    <row r="268" spans="15:34" ht="12.75" hidden="1">
      <c r="O268" s="33">
        <v>280</v>
      </c>
      <c r="P268" s="34" t="s">
        <v>2761</v>
      </c>
      <c r="Q268" s="43">
        <v>17</v>
      </c>
      <c r="AG268" s="139" t="s">
        <v>2396</v>
      </c>
      <c r="AH268" s="140" t="s">
        <v>1676</v>
      </c>
    </row>
    <row r="269" spans="15:34" ht="12.75" hidden="1">
      <c r="O269" s="33">
        <v>281</v>
      </c>
      <c r="P269" s="34" t="s">
        <v>464</v>
      </c>
      <c r="Q269" s="43">
        <v>4</v>
      </c>
      <c r="AG269" s="139" t="s">
        <v>2397</v>
      </c>
      <c r="AH269" s="140" t="s">
        <v>2398</v>
      </c>
    </row>
    <row r="270" spans="15:34" ht="12.75" hidden="1">
      <c r="O270" s="33">
        <v>282</v>
      </c>
      <c r="P270" s="34" t="s">
        <v>2882</v>
      </c>
      <c r="Q270" s="43">
        <v>13</v>
      </c>
      <c r="AG270" s="139" t="s">
        <v>2399</v>
      </c>
      <c r="AH270" s="140" t="s">
        <v>2400</v>
      </c>
    </row>
    <row r="271" spans="15:34" ht="12.75" hidden="1">
      <c r="O271" s="33">
        <v>283</v>
      </c>
      <c r="P271" s="34" t="s">
        <v>2825</v>
      </c>
      <c r="Q271" s="43">
        <v>10</v>
      </c>
      <c r="AG271" s="139" t="s">
        <v>2401</v>
      </c>
      <c r="AH271" s="140" t="s">
        <v>2402</v>
      </c>
    </row>
    <row r="272" spans="15:34" ht="12.75" hidden="1">
      <c r="O272" s="33">
        <v>284</v>
      </c>
      <c r="P272" s="34" t="s">
        <v>2857</v>
      </c>
      <c r="Q272" s="43">
        <v>12</v>
      </c>
      <c r="AG272" s="139" t="s">
        <v>2403</v>
      </c>
      <c r="AH272" s="140" t="s">
        <v>2404</v>
      </c>
    </row>
    <row r="273" spans="15:34" ht="12.75" hidden="1">
      <c r="O273" s="33">
        <v>285</v>
      </c>
      <c r="P273" s="34" t="s">
        <v>2858</v>
      </c>
      <c r="Q273" s="43">
        <v>12</v>
      </c>
      <c r="AG273" s="139" t="s">
        <v>2405</v>
      </c>
      <c r="AH273" s="140" t="s">
        <v>2316</v>
      </c>
    </row>
    <row r="274" spans="15:34" ht="12.75" hidden="1">
      <c r="O274" s="33">
        <v>287</v>
      </c>
      <c r="P274" s="34" t="s">
        <v>2375</v>
      </c>
      <c r="Q274" s="43">
        <v>7</v>
      </c>
      <c r="AG274" s="139" t="s">
        <v>2317</v>
      </c>
      <c r="AH274" s="140" t="s">
        <v>2318</v>
      </c>
    </row>
    <row r="275" spans="15:34" ht="12.75" hidden="1">
      <c r="O275" s="33">
        <v>288</v>
      </c>
      <c r="P275" s="34" t="s">
        <v>2812</v>
      </c>
      <c r="Q275" s="43">
        <v>9</v>
      </c>
      <c r="AG275" s="139" t="s">
        <v>2319</v>
      </c>
      <c r="AH275" s="140" t="s">
        <v>1677</v>
      </c>
    </row>
    <row r="276" spans="15:34" ht="12.75" hidden="1">
      <c r="O276" s="33">
        <v>289</v>
      </c>
      <c r="P276" s="34" t="s">
        <v>2327</v>
      </c>
      <c r="Q276" s="43">
        <v>5</v>
      </c>
      <c r="AG276" s="139" t="s">
        <v>2320</v>
      </c>
      <c r="AH276" s="140" t="s">
        <v>2321</v>
      </c>
    </row>
    <row r="277" spans="15:34" ht="12.75" hidden="1">
      <c r="O277" s="33">
        <v>290</v>
      </c>
      <c r="P277" s="34" t="s">
        <v>2785</v>
      </c>
      <c r="Q277" s="43">
        <v>8</v>
      </c>
      <c r="AG277" s="139" t="s">
        <v>2322</v>
      </c>
      <c r="AH277" s="140" t="s">
        <v>69</v>
      </c>
    </row>
    <row r="278" spans="15:34" ht="12.75" hidden="1">
      <c r="O278" s="33">
        <v>291</v>
      </c>
      <c r="P278" s="34" t="s">
        <v>2883</v>
      </c>
      <c r="Q278" s="43">
        <v>18</v>
      </c>
      <c r="AG278" s="139" t="s">
        <v>70</v>
      </c>
      <c r="AH278" s="140" t="s">
        <v>1626</v>
      </c>
    </row>
    <row r="279" spans="15:34" ht="12.75" hidden="1">
      <c r="O279" s="33">
        <v>292</v>
      </c>
      <c r="P279" s="34" t="s">
        <v>2354</v>
      </c>
      <c r="Q279" s="43">
        <v>6</v>
      </c>
      <c r="AG279" s="139" t="s">
        <v>1627</v>
      </c>
      <c r="AH279" s="140" t="s">
        <v>1628</v>
      </c>
    </row>
    <row r="280" spans="15:34" ht="12.75" hidden="1">
      <c r="O280" s="33">
        <v>293</v>
      </c>
      <c r="P280" s="34" t="s">
        <v>447</v>
      </c>
      <c r="Q280" s="43">
        <v>3</v>
      </c>
      <c r="AG280" s="139" t="s">
        <v>1629</v>
      </c>
      <c r="AH280" s="140" t="s">
        <v>1630</v>
      </c>
    </row>
    <row r="281" spans="15:34" ht="12.75" hidden="1">
      <c r="O281" s="33">
        <v>294</v>
      </c>
      <c r="P281" s="34" t="s">
        <v>536</v>
      </c>
      <c r="Q281" s="43">
        <v>16</v>
      </c>
      <c r="AG281" s="139" t="s">
        <v>1631</v>
      </c>
      <c r="AH281" s="140" t="s">
        <v>1632</v>
      </c>
    </row>
    <row r="282" spans="15:34" ht="12.75" hidden="1">
      <c r="O282" s="33">
        <v>295</v>
      </c>
      <c r="P282" s="34" t="s">
        <v>1855</v>
      </c>
      <c r="Q282" s="43">
        <v>16</v>
      </c>
      <c r="AG282" s="139" t="s">
        <v>1633</v>
      </c>
      <c r="AH282" s="140" t="s">
        <v>1634</v>
      </c>
    </row>
    <row r="283" spans="15:34" ht="12.75" hidden="1">
      <c r="O283" s="33">
        <v>296</v>
      </c>
      <c r="P283" s="34" t="s">
        <v>2884</v>
      </c>
      <c r="Q283" s="43">
        <v>13</v>
      </c>
      <c r="AG283" s="139" t="s">
        <v>1635</v>
      </c>
      <c r="AH283" s="140" t="s">
        <v>1636</v>
      </c>
    </row>
    <row r="284" spans="15:34" ht="12.75" hidden="1">
      <c r="O284" s="33">
        <v>297</v>
      </c>
      <c r="P284" s="34" t="s">
        <v>465</v>
      </c>
      <c r="Q284" s="43">
        <v>4</v>
      </c>
      <c r="AG284" s="139" t="s">
        <v>1637</v>
      </c>
      <c r="AH284" s="140" t="s">
        <v>1638</v>
      </c>
    </row>
    <row r="285" spans="15:34" ht="12.75" hidden="1">
      <c r="O285" s="33">
        <v>298</v>
      </c>
      <c r="P285" s="34" t="s">
        <v>1832</v>
      </c>
      <c r="Q285" s="43">
        <v>15</v>
      </c>
      <c r="AG285" s="139" t="s">
        <v>1639</v>
      </c>
      <c r="AH285" s="140" t="s">
        <v>1640</v>
      </c>
    </row>
    <row r="286" spans="15:34" ht="12.75" hidden="1">
      <c r="O286" s="33">
        <v>299</v>
      </c>
      <c r="P286" s="34" t="s">
        <v>2859</v>
      </c>
      <c r="Q286" s="43">
        <v>12</v>
      </c>
      <c r="AG286" s="139" t="s">
        <v>1641</v>
      </c>
      <c r="AH286" s="140" t="s">
        <v>1642</v>
      </c>
    </row>
    <row r="287" spans="15:34" ht="12.75" hidden="1">
      <c r="O287" s="33">
        <v>300</v>
      </c>
      <c r="P287" s="34" t="s">
        <v>2763</v>
      </c>
      <c r="Q287" s="43">
        <v>17</v>
      </c>
      <c r="AG287" s="139" t="s">
        <v>1643</v>
      </c>
      <c r="AH287" s="140" t="s">
        <v>1644</v>
      </c>
    </row>
    <row r="288" spans="15:34" ht="12.75" hidden="1">
      <c r="O288" s="33">
        <v>301</v>
      </c>
      <c r="P288" s="34" t="s">
        <v>2786</v>
      </c>
      <c r="Q288" s="43">
        <v>8</v>
      </c>
      <c r="AG288" s="139" t="s">
        <v>1645</v>
      </c>
      <c r="AH288" s="140" t="s">
        <v>1646</v>
      </c>
    </row>
    <row r="289" spans="15:34" ht="12.75" hidden="1">
      <c r="O289" s="33">
        <v>302</v>
      </c>
      <c r="P289" s="34" t="s">
        <v>2787</v>
      </c>
      <c r="Q289" s="43">
        <v>8</v>
      </c>
      <c r="AG289" s="139" t="s">
        <v>1647</v>
      </c>
      <c r="AH289" s="140" t="s">
        <v>1680</v>
      </c>
    </row>
    <row r="290" spans="15:34" ht="12.75" hidden="1">
      <c r="O290" s="33">
        <v>303</v>
      </c>
      <c r="P290" s="34" t="s">
        <v>2860</v>
      </c>
      <c r="Q290" s="43">
        <v>12</v>
      </c>
      <c r="AG290" s="139" t="s">
        <v>1648</v>
      </c>
      <c r="AH290" s="140" t="s">
        <v>1649</v>
      </c>
    </row>
    <row r="291" spans="15:34" ht="12.75" hidden="1">
      <c r="O291" s="33">
        <v>304</v>
      </c>
      <c r="P291" s="34" t="s">
        <v>1126</v>
      </c>
      <c r="Q291" s="43">
        <v>18</v>
      </c>
      <c r="AG291" s="139" t="s">
        <v>345</v>
      </c>
      <c r="AH291" s="140" t="s">
        <v>1681</v>
      </c>
    </row>
    <row r="292" spans="15:34" ht="12.75" hidden="1">
      <c r="O292" s="33">
        <v>306</v>
      </c>
      <c r="P292" s="34" t="s">
        <v>1155</v>
      </c>
      <c r="Q292" s="43">
        <v>19</v>
      </c>
      <c r="AG292" s="139" t="s">
        <v>347</v>
      </c>
      <c r="AH292" s="140" t="s">
        <v>1650</v>
      </c>
    </row>
    <row r="293" spans="15:34" ht="12.75" hidden="1">
      <c r="O293" s="33">
        <v>307</v>
      </c>
      <c r="P293" s="34" t="s">
        <v>2826</v>
      </c>
      <c r="Q293" s="43">
        <v>10</v>
      </c>
      <c r="AG293" s="139" t="s">
        <v>1651</v>
      </c>
      <c r="AH293" s="140" t="s">
        <v>1652</v>
      </c>
    </row>
    <row r="294" spans="15:34" ht="12.75" hidden="1">
      <c r="O294" s="33">
        <v>308</v>
      </c>
      <c r="P294" s="34" t="s">
        <v>1156</v>
      </c>
      <c r="Q294" s="43">
        <v>19</v>
      </c>
      <c r="AG294" s="139" t="s">
        <v>1653</v>
      </c>
      <c r="AH294" s="140" t="s">
        <v>1213</v>
      </c>
    </row>
    <row r="295" spans="15:34" ht="12.75" hidden="1">
      <c r="O295" s="33">
        <v>309</v>
      </c>
      <c r="P295" s="34" t="s">
        <v>2861</v>
      </c>
      <c r="Q295" s="43">
        <v>12</v>
      </c>
      <c r="AG295" s="139" t="s">
        <v>1654</v>
      </c>
      <c r="AH295" s="140" t="s">
        <v>1214</v>
      </c>
    </row>
    <row r="296" spans="15:34" ht="12.75" hidden="1">
      <c r="O296" s="33">
        <v>310</v>
      </c>
      <c r="P296" s="34" t="s">
        <v>1669</v>
      </c>
      <c r="Q296" s="43">
        <v>15</v>
      </c>
      <c r="AG296" s="139" t="s">
        <v>1655</v>
      </c>
      <c r="AH296" s="140" t="s">
        <v>1215</v>
      </c>
    </row>
    <row r="297" spans="15:34" ht="12.75" hidden="1">
      <c r="O297" s="33">
        <v>311</v>
      </c>
      <c r="P297" s="34" t="s">
        <v>423</v>
      </c>
      <c r="Q297" s="43">
        <v>2</v>
      </c>
      <c r="AG297" s="139" t="s">
        <v>1656</v>
      </c>
      <c r="AH297" s="140" t="s">
        <v>1657</v>
      </c>
    </row>
    <row r="298" spans="15:34" ht="12.75" hidden="1">
      <c r="O298" s="33">
        <v>312</v>
      </c>
      <c r="P298" s="34" t="s">
        <v>1813</v>
      </c>
      <c r="Q298" s="43">
        <v>14</v>
      </c>
      <c r="AG298" s="139" t="s">
        <v>1658</v>
      </c>
      <c r="AH298" s="140" t="s">
        <v>1659</v>
      </c>
    </row>
    <row r="299" spans="15:34" ht="12.75" hidden="1">
      <c r="O299" s="33">
        <v>313</v>
      </c>
      <c r="P299" s="34" t="s">
        <v>2813</v>
      </c>
      <c r="Q299" s="43">
        <v>9</v>
      </c>
      <c r="AG299" s="139" t="s">
        <v>1660</v>
      </c>
      <c r="AH299" s="140" t="s">
        <v>1661</v>
      </c>
    </row>
    <row r="300" spans="15:34" ht="12.75" hidden="1">
      <c r="O300" s="33">
        <v>314</v>
      </c>
      <c r="P300" s="34" t="s">
        <v>2764</v>
      </c>
      <c r="Q300" s="43">
        <v>17</v>
      </c>
      <c r="AG300" s="139" t="s">
        <v>2490</v>
      </c>
      <c r="AH300" s="140" t="s">
        <v>1662</v>
      </c>
    </row>
    <row r="301" spans="15:34" ht="12.75" hidden="1">
      <c r="O301" s="33">
        <v>315</v>
      </c>
      <c r="P301" s="34" t="s">
        <v>466</v>
      </c>
      <c r="Q301" s="43">
        <v>4</v>
      </c>
      <c r="AG301" s="139" t="s">
        <v>2492</v>
      </c>
      <c r="AH301" s="140" t="s">
        <v>1663</v>
      </c>
    </row>
    <row r="302" spans="15:34" ht="12.75" hidden="1">
      <c r="O302" s="33">
        <v>316</v>
      </c>
      <c r="P302" s="34" t="s">
        <v>2885</v>
      </c>
      <c r="Q302" s="43">
        <v>13</v>
      </c>
      <c r="AG302" s="139" t="s">
        <v>1664</v>
      </c>
      <c r="AH302" s="140" t="s">
        <v>2260</v>
      </c>
    </row>
    <row r="303" spans="15:34" ht="12.75" hidden="1">
      <c r="O303" s="33">
        <v>317</v>
      </c>
      <c r="P303" s="34" t="s">
        <v>2886</v>
      </c>
      <c r="Q303" s="43">
        <v>13</v>
      </c>
      <c r="AG303" s="139" t="s">
        <v>2261</v>
      </c>
      <c r="AH303" s="140" t="s">
        <v>2262</v>
      </c>
    </row>
    <row r="304" spans="15:34" ht="12.75" hidden="1">
      <c r="O304" s="33">
        <v>318</v>
      </c>
      <c r="P304" s="34" t="s">
        <v>2841</v>
      </c>
      <c r="Q304" s="43">
        <v>11</v>
      </c>
      <c r="AG304" s="139" t="s">
        <v>2263</v>
      </c>
      <c r="AH304" s="140" t="s">
        <v>2264</v>
      </c>
    </row>
    <row r="305" spans="15:34" ht="12.75" hidden="1">
      <c r="O305" s="33">
        <v>320</v>
      </c>
      <c r="P305" s="34" t="s">
        <v>2887</v>
      </c>
      <c r="Q305" s="43">
        <v>13</v>
      </c>
      <c r="AG305" s="139" t="s">
        <v>2265</v>
      </c>
      <c r="AH305" s="140" t="s">
        <v>2266</v>
      </c>
    </row>
    <row r="306" spans="15:34" ht="12.75" hidden="1">
      <c r="O306" s="33">
        <v>321</v>
      </c>
      <c r="P306" s="34" t="s">
        <v>1127</v>
      </c>
      <c r="Q306" s="43">
        <v>18</v>
      </c>
      <c r="AG306" s="139" t="s">
        <v>2267</v>
      </c>
      <c r="AH306" s="140" t="s">
        <v>149</v>
      </c>
    </row>
    <row r="307" spans="15:34" ht="12.75" hidden="1">
      <c r="O307" s="33">
        <v>323</v>
      </c>
      <c r="P307" s="34" t="s">
        <v>2814</v>
      </c>
      <c r="Q307" s="43">
        <v>9</v>
      </c>
      <c r="AG307" s="139" t="s">
        <v>150</v>
      </c>
      <c r="AH307" s="140" t="s">
        <v>151</v>
      </c>
    </row>
    <row r="308" spans="15:34" ht="12.75" hidden="1">
      <c r="O308" s="33">
        <v>324</v>
      </c>
      <c r="P308" s="34" t="s">
        <v>2356</v>
      </c>
      <c r="Q308" s="43">
        <v>6</v>
      </c>
      <c r="AG308" s="139" t="s">
        <v>152</v>
      </c>
      <c r="AH308" s="140" t="s">
        <v>153</v>
      </c>
    </row>
    <row r="309" spans="15:34" ht="12.75" hidden="1">
      <c r="O309" s="33">
        <v>325</v>
      </c>
      <c r="P309" s="34" t="s">
        <v>1814</v>
      </c>
      <c r="Q309" s="43">
        <v>14</v>
      </c>
      <c r="AG309" s="139" t="s">
        <v>2504</v>
      </c>
      <c r="AH309" s="140" t="s">
        <v>1216</v>
      </c>
    </row>
    <row r="310" spans="15:34" ht="12.75" hidden="1">
      <c r="O310" s="33">
        <v>326</v>
      </c>
      <c r="P310" s="34" t="s">
        <v>2328</v>
      </c>
      <c r="Q310" s="43">
        <v>5</v>
      </c>
      <c r="AG310" s="139" t="s">
        <v>2506</v>
      </c>
      <c r="AH310" s="140" t="s">
        <v>1217</v>
      </c>
    </row>
    <row r="311" spans="15:34" ht="12.75" hidden="1">
      <c r="O311" s="33">
        <v>327</v>
      </c>
      <c r="P311" s="34" t="s">
        <v>1815</v>
      </c>
      <c r="Q311" s="43">
        <v>14</v>
      </c>
      <c r="AG311" s="139" t="s">
        <v>154</v>
      </c>
      <c r="AH311" s="140" t="s">
        <v>71</v>
      </c>
    </row>
    <row r="312" spans="15:34" ht="12.75" hidden="1">
      <c r="O312" s="33">
        <v>328</v>
      </c>
      <c r="P312" s="34" t="s">
        <v>448</v>
      </c>
      <c r="Q312" s="43">
        <v>3</v>
      </c>
      <c r="AG312" s="139" t="s">
        <v>72</v>
      </c>
      <c r="AH312" s="140" t="s">
        <v>73</v>
      </c>
    </row>
    <row r="313" spans="15:34" ht="12.75" hidden="1">
      <c r="O313" s="33">
        <v>329</v>
      </c>
      <c r="P313" s="34" t="s">
        <v>424</v>
      </c>
      <c r="Q313" s="43">
        <v>2</v>
      </c>
      <c r="AG313" s="139" t="s">
        <v>2508</v>
      </c>
      <c r="AH313" s="140" t="s">
        <v>1218</v>
      </c>
    </row>
    <row r="314" spans="15:34" ht="12.75" hidden="1">
      <c r="O314" s="33">
        <v>330</v>
      </c>
      <c r="P314" s="34" t="s">
        <v>1128</v>
      </c>
      <c r="Q314" s="43">
        <v>18</v>
      </c>
      <c r="AG314" s="139" t="s">
        <v>74</v>
      </c>
      <c r="AH314" s="140" t="s">
        <v>75</v>
      </c>
    </row>
    <row r="315" spans="15:34" ht="12.75" hidden="1">
      <c r="O315" s="33">
        <v>331</v>
      </c>
      <c r="P315" s="34" t="s">
        <v>390</v>
      </c>
      <c r="Q315" s="43">
        <v>1</v>
      </c>
      <c r="AG315" s="139" t="s">
        <v>76</v>
      </c>
      <c r="AH315" s="140" t="s">
        <v>77</v>
      </c>
    </row>
    <row r="316" spans="15:34" ht="12.75" hidden="1">
      <c r="O316" s="33">
        <v>332</v>
      </c>
      <c r="P316" s="34" t="s">
        <v>2827</v>
      </c>
      <c r="Q316" s="43">
        <v>10</v>
      </c>
      <c r="AG316" s="139" t="s">
        <v>78</v>
      </c>
      <c r="AH316" s="140" t="s">
        <v>79</v>
      </c>
    </row>
    <row r="317" spans="15:34" ht="12.75" hidden="1">
      <c r="O317" s="33">
        <v>333</v>
      </c>
      <c r="P317" s="34" t="s">
        <v>467</v>
      </c>
      <c r="Q317" s="43">
        <v>4</v>
      </c>
      <c r="AG317" s="139" t="s">
        <v>80</v>
      </c>
      <c r="AH317" s="140" t="s">
        <v>81</v>
      </c>
    </row>
    <row r="318" spans="15:34" ht="12.75" hidden="1">
      <c r="O318" s="33">
        <v>334</v>
      </c>
      <c r="P318" s="34" t="s">
        <v>2842</v>
      </c>
      <c r="Q318" s="43">
        <v>11</v>
      </c>
      <c r="AG318" s="139" t="s">
        <v>82</v>
      </c>
      <c r="AH318" s="140" t="s">
        <v>83</v>
      </c>
    </row>
    <row r="319" spans="15:34" ht="12.75" hidden="1">
      <c r="O319" s="33">
        <v>335</v>
      </c>
      <c r="P319" s="34" t="s">
        <v>1157</v>
      </c>
      <c r="Q319" s="43">
        <v>19</v>
      </c>
      <c r="AG319" s="139" t="s">
        <v>84</v>
      </c>
      <c r="AH319" s="140" t="s">
        <v>85</v>
      </c>
    </row>
    <row r="320" spans="15:34" ht="12.75" hidden="1">
      <c r="O320" s="33">
        <v>337</v>
      </c>
      <c r="P320" s="34" t="s">
        <v>2765</v>
      </c>
      <c r="Q320" s="43">
        <v>17</v>
      </c>
      <c r="AG320" s="139" t="s">
        <v>86</v>
      </c>
      <c r="AH320" s="140" t="s">
        <v>87</v>
      </c>
    </row>
    <row r="321" spans="15:34" ht="12.75" hidden="1">
      <c r="O321" s="33">
        <v>338</v>
      </c>
      <c r="P321" s="34" t="s">
        <v>2862</v>
      </c>
      <c r="Q321" s="43">
        <v>12</v>
      </c>
      <c r="AG321" s="139" t="s">
        <v>88</v>
      </c>
      <c r="AH321" s="140" t="s">
        <v>89</v>
      </c>
    </row>
    <row r="322" spans="15:34" ht="12.75" hidden="1">
      <c r="O322" s="33">
        <v>339</v>
      </c>
      <c r="P322" s="34" t="s">
        <v>2766</v>
      </c>
      <c r="Q322" s="43">
        <v>17</v>
      </c>
      <c r="AG322" s="139" t="s">
        <v>90</v>
      </c>
      <c r="AH322" s="140" t="s">
        <v>91</v>
      </c>
    </row>
    <row r="323" spans="15:34" ht="12.75" hidden="1">
      <c r="O323" s="33">
        <v>340</v>
      </c>
      <c r="P323" s="34" t="s">
        <v>1816</v>
      </c>
      <c r="Q323" s="43">
        <v>14</v>
      </c>
      <c r="AG323" s="139" t="s">
        <v>92</v>
      </c>
      <c r="AH323" s="140" t="s">
        <v>93</v>
      </c>
    </row>
    <row r="324" spans="15:34" ht="12.75" hidden="1">
      <c r="O324" s="33">
        <v>341</v>
      </c>
      <c r="P324" s="34" t="s">
        <v>2767</v>
      </c>
      <c r="Q324" s="43">
        <v>17</v>
      </c>
      <c r="AG324" s="139" t="s">
        <v>94</v>
      </c>
      <c r="AH324" s="140" t="s">
        <v>95</v>
      </c>
    </row>
    <row r="325" spans="15:34" ht="12.75" hidden="1">
      <c r="O325" s="33">
        <v>342</v>
      </c>
      <c r="P325" s="34" t="s">
        <v>2518</v>
      </c>
      <c r="Q325" s="43">
        <v>20</v>
      </c>
      <c r="AG325" s="139" t="s">
        <v>96</v>
      </c>
      <c r="AH325" s="140" t="s">
        <v>97</v>
      </c>
    </row>
    <row r="326" spans="15:34" ht="12.75" hidden="1">
      <c r="O326" s="33">
        <v>343</v>
      </c>
      <c r="P326" s="34" t="s">
        <v>1171</v>
      </c>
      <c r="Q326" s="43">
        <v>19</v>
      </c>
      <c r="AG326" s="139" t="s">
        <v>98</v>
      </c>
      <c r="AH326" s="140" t="s">
        <v>99</v>
      </c>
    </row>
    <row r="327" spans="15:34" ht="12.75" hidden="1">
      <c r="O327" s="33">
        <v>344</v>
      </c>
      <c r="P327" s="34" t="s">
        <v>2888</v>
      </c>
      <c r="Q327" s="43">
        <v>13</v>
      </c>
      <c r="AG327" s="139" t="s">
        <v>100</v>
      </c>
      <c r="AH327" s="140" t="s">
        <v>101</v>
      </c>
    </row>
    <row r="328" spans="15:34" ht="12.75" hidden="1">
      <c r="O328" s="33">
        <v>345</v>
      </c>
      <c r="P328" s="34" t="s">
        <v>2889</v>
      </c>
      <c r="Q328" s="43">
        <v>13</v>
      </c>
      <c r="AG328" s="139" t="s">
        <v>1167</v>
      </c>
      <c r="AH328" s="140" t="s">
        <v>102</v>
      </c>
    </row>
    <row r="329" spans="15:34" ht="12.75" hidden="1">
      <c r="O329" s="33">
        <v>346</v>
      </c>
      <c r="P329" s="34" t="s">
        <v>1817</v>
      </c>
      <c r="Q329" s="43">
        <v>14</v>
      </c>
      <c r="AG329" s="139" t="s">
        <v>1168</v>
      </c>
      <c r="AH329" s="140" t="s">
        <v>103</v>
      </c>
    </row>
    <row r="330" spans="15:34" ht="12.75" hidden="1">
      <c r="O330" s="33">
        <v>347</v>
      </c>
      <c r="P330" s="34" t="s">
        <v>449</v>
      </c>
      <c r="Q330" s="43">
        <v>3</v>
      </c>
      <c r="AG330" s="139" t="s">
        <v>1169</v>
      </c>
      <c r="AH330" s="140" t="s">
        <v>104</v>
      </c>
    </row>
    <row r="331" spans="15:34" ht="12.75" hidden="1">
      <c r="O331" s="33">
        <v>348</v>
      </c>
      <c r="P331" s="34" t="s">
        <v>1129</v>
      </c>
      <c r="Q331" s="43">
        <v>18</v>
      </c>
      <c r="AG331" s="139" t="s">
        <v>310</v>
      </c>
      <c r="AH331" s="140" t="s">
        <v>105</v>
      </c>
    </row>
    <row r="332" spans="15:34" ht="12.75" hidden="1">
      <c r="O332" s="33">
        <v>349</v>
      </c>
      <c r="P332" s="34" t="s">
        <v>2890</v>
      </c>
      <c r="Q332" s="43">
        <v>13</v>
      </c>
      <c r="AG332" s="139" t="s">
        <v>106</v>
      </c>
      <c r="AH332" s="140" t="s">
        <v>107</v>
      </c>
    </row>
    <row r="333" spans="15:34" ht="12.75" hidden="1">
      <c r="O333" s="33">
        <v>350</v>
      </c>
      <c r="P333" s="34" t="s">
        <v>2768</v>
      </c>
      <c r="Q333" s="43">
        <v>17</v>
      </c>
      <c r="AG333" s="139" t="s">
        <v>319</v>
      </c>
      <c r="AH333" s="140" t="s">
        <v>108</v>
      </c>
    </row>
    <row r="334" spans="15:34" ht="12.75" hidden="1">
      <c r="O334" s="33">
        <v>351</v>
      </c>
      <c r="P334" s="34" t="s">
        <v>2843</v>
      </c>
      <c r="Q334" s="43">
        <v>11</v>
      </c>
      <c r="AG334" s="139" t="s">
        <v>109</v>
      </c>
      <c r="AH334" s="140" t="s">
        <v>110</v>
      </c>
    </row>
    <row r="335" spans="15:34" ht="12.75" hidden="1">
      <c r="O335" s="33">
        <v>352</v>
      </c>
      <c r="P335" s="34" t="s">
        <v>425</v>
      </c>
      <c r="Q335" s="43">
        <v>2</v>
      </c>
      <c r="AG335" s="139" t="s">
        <v>320</v>
      </c>
      <c r="AH335" s="140" t="s">
        <v>111</v>
      </c>
    </row>
    <row r="336" spans="15:34" ht="12.75" hidden="1">
      <c r="O336" s="33">
        <v>354</v>
      </c>
      <c r="P336" s="34" t="s">
        <v>2892</v>
      </c>
      <c r="Q336" s="43">
        <v>13</v>
      </c>
      <c r="AG336" s="139" t="s">
        <v>112</v>
      </c>
      <c r="AH336" s="140" t="s">
        <v>113</v>
      </c>
    </row>
    <row r="337" spans="15:34" ht="12.75" hidden="1">
      <c r="O337" s="33">
        <v>355</v>
      </c>
      <c r="P337" s="34" t="s">
        <v>2519</v>
      </c>
      <c r="Q337" s="43">
        <v>20</v>
      </c>
      <c r="AG337" s="139" t="s">
        <v>114</v>
      </c>
      <c r="AH337" s="140" t="s">
        <v>115</v>
      </c>
    </row>
    <row r="338" spans="15:34" ht="12.75" hidden="1">
      <c r="O338" s="33">
        <v>356</v>
      </c>
      <c r="P338" s="34" t="s">
        <v>392</v>
      </c>
      <c r="Q338" s="43">
        <v>1</v>
      </c>
      <c r="AG338" s="139" t="s">
        <v>116</v>
      </c>
      <c r="AH338" s="140" t="s">
        <v>1219</v>
      </c>
    </row>
    <row r="339" spans="15:34" ht="12.75" hidden="1">
      <c r="O339" s="33">
        <v>357</v>
      </c>
      <c r="P339" s="34" t="s">
        <v>1831</v>
      </c>
      <c r="Q339" s="43">
        <v>15</v>
      </c>
      <c r="AG339" s="139" t="s">
        <v>117</v>
      </c>
      <c r="AH339" s="140" t="s">
        <v>118</v>
      </c>
    </row>
    <row r="340" spans="15:34" ht="12.75" hidden="1">
      <c r="O340" s="33">
        <v>358</v>
      </c>
      <c r="P340" s="34" t="s">
        <v>2772</v>
      </c>
      <c r="Q340" s="43">
        <v>17</v>
      </c>
      <c r="AG340" s="139" t="s">
        <v>119</v>
      </c>
      <c r="AH340" s="140" t="s">
        <v>120</v>
      </c>
    </row>
    <row r="341" spans="15:34" ht="12.75" hidden="1">
      <c r="O341" s="33">
        <v>359</v>
      </c>
      <c r="P341" s="34" t="s">
        <v>1130</v>
      </c>
      <c r="Q341" s="43">
        <v>18</v>
      </c>
      <c r="AG341" s="139" t="s">
        <v>121</v>
      </c>
      <c r="AH341" s="140" t="s">
        <v>122</v>
      </c>
    </row>
    <row r="342" spans="15:34" ht="12.75" hidden="1">
      <c r="O342" s="33">
        <v>360</v>
      </c>
      <c r="P342" s="34" t="s">
        <v>2788</v>
      </c>
      <c r="Q342" s="43">
        <v>8</v>
      </c>
      <c r="AG342" s="139" t="s">
        <v>123</v>
      </c>
      <c r="AH342" s="140" t="s">
        <v>1220</v>
      </c>
    </row>
    <row r="343" spans="15:34" ht="12.75" hidden="1">
      <c r="O343" s="33">
        <v>361</v>
      </c>
      <c r="P343" s="34" t="s">
        <v>1818</v>
      </c>
      <c r="Q343" s="43">
        <v>14</v>
      </c>
      <c r="AG343" s="139" t="s">
        <v>124</v>
      </c>
      <c r="AH343" s="140" t="s">
        <v>1221</v>
      </c>
    </row>
    <row r="344" spans="15:34" ht="12.75" hidden="1">
      <c r="O344" s="33">
        <v>362</v>
      </c>
      <c r="P344" s="34" t="s">
        <v>393</v>
      </c>
      <c r="Q344" s="43">
        <v>1</v>
      </c>
      <c r="AG344" s="139" t="s">
        <v>125</v>
      </c>
      <c r="AH344" s="140" t="s">
        <v>1222</v>
      </c>
    </row>
    <row r="345" spans="15:34" ht="12.75" hidden="1">
      <c r="O345" s="33">
        <v>363</v>
      </c>
      <c r="P345" s="34" t="s">
        <v>2789</v>
      </c>
      <c r="Q345" s="43">
        <v>8</v>
      </c>
      <c r="AG345" s="139" t="s">
        <v>126</v>
      </c>
      <c r="AH345" s="140" t="s">
        <v>127</v>
      </c>
    </row>
    <row r="346" spans="15:34" ht="12.75" hidden="1">
      <c r="O346" s="33">
        <v>364</v>
      </c>
      <c r="P346" s="34" t="s">
        <v>426</v>
      </c>
      <c r="Q346" s="43">
        <v>2</v>
      </c>
      <c r="AG346" s="139" t="s">
        <v>128</v>
      </c>
      <c r="AH346" s="140" t="s">
        <v>129</v>
      </c>
    </row>
    <row r="347" spans="15:34" ht="12.75" hidden="1">
      <c r="O347" s="33">
        <v>365</v>
      </c>
      <c r="P347" s="34" t="s">
        <v>468</v>
      </c>
      <c r="Q347" s="43">
        <v>4</v>
      </c>
      <c r="AG347" s="139" t="s">
        <v>130</v>
      </c>
      <c r="AH347" s="140" t="s">
        <v>131</v>
      </c>
    </row>
    <row r="348" spans="15:34" ht="12.75" hidden="1">
      <c r="O348" s="33">
        <v>366</v>
      </c>
      <c r="P348" s="34" t="s">
        <v>2358</v>
      </c>
      <c r="Q348" s="43">
        <v>6</v>
      </c>
      <c r="AG348" s="139" t="s">
        <v>2225</v>
      </c>
      <c r="AH348" s="140" t="s">
        <v>132</v>
      </c>
    </row>
    <row r="349" spans="15:34" ht="12.75" hidden="1">
      <c r="O349" s="33">
        <v>368</v>
      </c>
      <c r="P349" s="34" t="s">
        <v>1131</v>
      </c>
      <c r="Q349" s="43">
        <v>18</v>
      </c>
      <c r="AG349" s="139" t="s">
        <v>133</v>
      </c>
      <c r="AH349" s="140" t="s">
        <v>134</v>
      </c>
    </row>
    <row r="350" spans="15:34" ht="12.75" hidden="1">
      <c r="O350" s="33">
        <v>369</v>
      </c>
      <c r="P350" s="34" t="s">
        <v>2790</v>
      </c>
      <c r="Q350" s="43">
        <v>8</v>
      </c>
      <c r="AG350" s="139" t="s">
        <v>135</v>
      </c>
      <c r="AH350" s="140" t="s">
        <v>1223</v>
      </c>
    </row>
    <row r="351" spans="15:34" ht="12.75" hidden="1">
      <c r="O351" s="33">
        <v>371</v>
      </c>
      <c r="P351" s="34" t="s">
        <v>2894</v>
      </c>
      <c r="Q351" s="43">
        <v>13</v>
      </c>
      <c r="AG351" s="139" t="s">
        <v>136</v>
      </c>
      <c r="AH351" s="140" t="s">
        <v>137</v>
      </c>
    </row>
    <row r="352" spans="15:34" ht="12.75" hidden="1">
      <c r="O352" s="33">
        <v>372</v>
      </c>
      <c r="P352" s="34" t="s">
        <v>2863</v>
      </c>
      <c r="Q352" s="43">
        <v>12</v>
      </c>
      <c r="AG352" s="139" t="s">
        <v>138</v>
      </c>
      <c r="AH352" s="140" t="s">
        <v>139</v>
      </c>
    </row>
    <row r="353" spans="15:34" ht="12.75" hidden="1">
      <c r="O353" s="33">
        <v>373</v>
      </c>
      <c r="P353" s="34" t="s">
        <v>2791</v>
      </c>
      <c r="Q353" s="43">
        <v>8</v>
      </c>
      <c r="AG353" s="139" t="s">
        <v>140</v>
      </c>
      <c r="AH353" s="140" t="s">
        <v>2422</v>
      </c>
    </row>
    <row r="354" spans="15:34" ht="12.75" hidden="1">
      <c r="O354" s="33">
        <v>374</v>
      </c>
      <c r="P354" s="34" t="s">
        <v>1132</v>
      </c>
      <c r="Q354" s="43">
        <v>18</v>
      </c>
      <c r="AG354" s="139" t="s">
        <v>2227</v>
      </c>
      <c r="AH354" s="140" t="s">
        <v>2423</v>
      </c>
    </row>
    <row r="355" spans="15:34" ht="12.75" hidden="1">
      <c r="O355" s="33">
        <v>375</v>
      </c>
      <c r="P355" s="34" t="s">
        <v>2376</v>
      </c>
      <c r="Q355" s="43">
        <v>7</v>
      </c>
      <c r="AG355" s="139" t="s">
        <v>2229</v>
      </c>
      <c r="AH355" s="140" t="s">
        <v>2424</v>
      </c>
    </row>
    <row r="356" spans="15:34" ht="12.75" hidden="1">
      <c r="O356" s="33">
        <v>376</v>
      </c>
      <c r="P356" s="34" t="s">
        <v>395</v>
      </c>
      <c r="Q356" s="43">
        <v>1</v>
      </c>
      <c r="AG356" s="139" t="s">
        <v>2231</v>
      </c>
      <c r="AH356" s="140" t="s">
        <v>2425</v>
      </c>
    </row>
    <row r="357" spans="15:34" ht="12.75" hidden="1">
      <c r="O357" s="33">
        <v>377</v>
      </c>
      <c r="P357" s="34" t="s">
        <v>1834</v>
      </c>
      <c r="Q357" s="43">
        <v>15</v>
      </c>
      <c r="AG357" s="139" t="s">
        <v>2232</v>
      </c>
      <c r="AH357" s="140" t="s">
        <v>2426</v>
      </c>
    </row>
    <row r="358" spans="15:34" ht="12.75" hidden="1">
      <c r="O358" s="33">
        <v>378</v>
      </c>
      <c r="P358" s="34" t="s">
        <v>470</v>
      </c>
      <c r="Q358" s="43">
        <v>4</v>
      </c>
      <c r="AG358" s="139" t="s">
        <v>2427</v>
      </c>
      <c r="AH358" s="140" t="s">
        <v>2428</v>
      </c>
    </row>
    <row r="359" spans="15:34" ht="12.75" hidden="1">
      <c r="O359" s="33">
        <v>379</v>
      </c>
      <c r="P359" s="34" t="s">
        <v>2895</v>
      </c>
      <c r="Q359" s="43">
        <v>13</v>
      </c>
      <c r="AG359" s="139" t="s">
        <v>2429</v>
      </c>
      <c r="AH359" s="140" t="s">
        <v>2430</v>
      </c>
    </row>
    <row r="360" spans="15:34" ht="12.75" hidden="1">
      <c r="O360" s="33">
        <v>380</v>
      </c>
      <c r="P360" s="34" t="s">
        <v>396</v>
      </c>
      <c r="Q360" s="43">
        <v>1</v>
      </c>
      <c r="AG360" s="139" t="s">
        <v>2431</v>
      </c>
      <c r="AH360" s="140" t="s">
        <v>2432</v>
      </c>
    </row>
    <row r="361" spans="15:34" ht="12.75" hidden="1">
      <c r="O361" s="33">
        <v>381</v>
      </c>
      <c r="P361" s="34" t="s">
        <v>1819</v>
      </c>
      <c r="Q361" s="43">
        <v>14</v>
      </c>
      <c r="AG361" s="139" t="s">
        <v>731</v>
      </c>
      <c r="AH361" s="140" t="s">
        <v>732</v>
      </c>
    </row>
    <row r="362" spans="15:34" ht="12.75" hidden="1">
      <c r="O362" s="33">
        <v>382</v>
      </c>
      <c r="P362" s="34" t="s">
        <v>2774</v>
      </c>
      <c r="Q362" s="43">
        <v>17</v>
      </c>
      <c r="AG362" s="139" t="s">
        <v>733</v>
      </c>
      <c r="AH362" s="140" t="s">
        <v>2531</v>
      </c>
    </row>
    <row r="363" spans="15:34" ht="12.75" hidden="1">
      <c r="O363" s="33">
        <v>383</v>
      </c>
      <c r="P363" s="34" t="s">
        <v>2775</v>
      </c>
      <c r="Q363" s="43">
        <v>17</v>
      </c>
      <c r="AG363" s="139" t="s">
        <v>2234</v>
      </c>
      <c r="AH363" s="140" t="s">
        <v>2532</v>
      </c>
    </row>
    <row r="364" spans="15:34" ht="12.75" hidden="1">
      <c r="O364" s="33">
        <v>385</v>
      </c>
      <c r="P364" s="34" t="s">
        <v>2520</v>
      </c>
      <c r="Q364" s="43">
        <v>20</v>
      </c>
      <c r="AG364" s="139" t="s">
        <v>2236</v>
      </c>
      <c r="AH364" s="140" t="s">
        <v>1224</v>
      </c>
    </row>
    <row r="365" spans="15:34" ht="12.75" hidden="1">
      <c r="O365" s="33">
        <v>386</v>
      </c>
      <c r="P365" s="34" t="s">
        <v>1820</v>
      </c>
      <c r="Q365" s="43">
        <v>14</v>
      </c>
      <c r="AG365" s="139" t="s">
        <v>2238</v>
      </c>
      <c r="AH365" s="140" t="s">
        <v>1225</v>
      </c>
    </row>
    <row r="366" spans="15:34" ht="12.75" hidden="1">
      <c r="O366" s="33">
        <v>387</v>
      </c>
      <c r="P366" s="34" t="s">
        <v>2816</v>
      </c>
      <c r="Q366" s="43">
        <v>9</v>
      </c>
      <c r="AG366" s="139" t="s">
        <v>2533</v>
      </c>
      <c r="AH366" s="140" t="s">
        <v>2534</v>
      </c>
    </row>
    <row r="367" spans="15:34" ht="12.75" hidden="1">
      <c r="O367" s="33">
        <v>388</v>
      </c>
      <c r="P367" s="34" t="s">
        <v>2864</v>
      </c>
      <c r="Q367" s="43">
        <v>12</v>
      </c>
      <c r="AG367" s="139" t="s">
        <v>2535</v>
      </c>
      <c r="AH367" s="140" t="s">
        <v>2536</v>
      </c>
    </row>
    <row r="368" spans="15:34" ht="12.75" hidden="1">
      <c r="O368" s="33">
        <v>389</v>
      </c>
      <c r="P368" s="34" t="s">
        <v>2776</v>
      </c>
      <c r="Q368" s="43">
        <v>17</v>
      </c>
      <c r="AG368" s="139" t="s">
        <v>2537</v>
      </c>
      <c r="AH368" s="140" t="s">
        <v>2538</v>
      </c>
    </row>
    <row r="369" spans="15:34" ht="12.75" hidden="1">
      <c r="O369" s="33">
        <v>390</v>
      </c>
      <c r="P369" s="34" t="s">
        <v>2378</v>
      </c>
      <c r="Q369" s="43">
        <v>7</v>
      </c>
      <c r="AG369" s="139" t="s">
        <v>2539</v>
      </c>
      <c r="AH369" s="140" t="s">
        <v>2540</v>
      </c>
    </row>
    <row r="370" spans="15:34" ht="12.75" hidden="1">
      <c r="O370" s="33">
        <v>391</v>
      </c>
      <c r="P370" s="34" t="s">
        <v>450</v>
      </c>
      <c r="Q370" s="43">
        <v>3</v>
      </c>
      <c r="AG370" s="139" t="s">
        <v>2541</v>
      </c>
      <c r="AH370" s="140" t="s">
        <v>2542</v>
      </c>
    </row>
    <row r="371" spans="15:34" ht="12.75" hidden="1">
      <c r="O371" s="33">
        <v>393</v>
      </c>
      <c r="P371" s="34" t="s">
        <v>2802</v>
      </c>
      <c r="Q371" s="43">
        <v>8</v>
      </c>
      <c r="AG371" s="139" t="s">
        <v>2543</v>
      </c>
      <c r="AH371" s="140" t="s">
        <v>2544</v>
      </c>
    </row>
    <row r="372" spans="15:34" ht="12.75" hidden="1">
      <c r="O372" s="33">
        <v>394</v>
      </c>
      <c r="P372" s="34" t="s">
        <v>1835</v>
      </c>
      <c r="Q372" s="43">
        <v>15</v>
      </c>
      <c r="AG372" s="139" t="s">
        <v>2545</v>
      </c>
      <c r="AH372" s="140" t="s">
        <v>2546</v>
      </c>
    </row>
    <row r="373" spans="15:34" ht="12.75" hidden="1">
      <c r="O373" s="33">
        <v>395</v>
      </c>
      <c r="P373" s="34" t="s">
        <v>2828</v>
      </c>
      <c r="Q373" s="43">
        <v>10</v>
      </c>
      <c r="AG373" s="139" t="s">
        <v>2547</v>
      </c>
      <c r="AH373" s="140" t="s">
        <v>750</v>
      </c>
    </row>
    <row r="374" spans="15:34" ht="12.75" hidden="1">
      <c r="O374" s="33">
        <v>396</v>
      </c>
      <c r="P374" s="34" t="s">
        <v>2866</v>
      </c>
      <c r="Q374" s="43">
        <v>12</v>
      </c>
      <c r="AG374" s="139" t="s">
        <v>751</v>
      </c>
      <c r="AH374" s="140" t="s">
        <v>752</v>
      </c>
    </row>
    <row r="375" spans="15:34" ht="12.75" hidden="1">
      <c r="O375" s="33">
        <v>397</v>
      </c>
      <c r="P375" s="34" t="s">
        <v>2867</v>
      </c>
      <c r="Q375" s="43">
        <v>12</v>
      </c>
      <c r="AG375" s="139" t="s">
        <v>753</v>
      </c>
      <c r="AH375" s="140" t="s">
        <v>754</v>
      </c>
    </row>
    <row r="376" spans="15:34" ht="12.75" hidden="1">
      <c r="O376" s="33">
        <v>399</v>
      </c>
      <c r="P376" s="34" t="s">
        <v>1172</v>
      </c>
      <c r="Q376" s="43">
        <v>19</v>
      </c>
      <c r="AG376" s="139" t="s">
        <v>755</v>
      </c>
      <c r="AH376" s="140" t="s">
        <v>2451</v>
      </c>
    </row>
    <row r="377" spans="15:34" ht="12.75" hidden="1">
      <c r="O377" s="33">
        <v>400</v>
      </c>
      <c r="P377" s="34" t="s">
        <v>471</v>
      </c>
      <c r="Q377" s="43">
        <v>4</v>
      </c>
      <c r="AG377" s="139" t="s">
        <v>756</v>
      </c>
      <c r="AH377" s="140" t="s">
        <v>757</v>
      </c>
    </row>
    <row r="378" spans="15:34" ht="12.75" hidden="1">
      <c r="O378" s="33">
        <v>402</v>
      </c>
      <c r="P378" s="34" t="s">
        <v>1173</v>
      </c>
      <c r="Q378" s="43">
        <v>19</v>
      </c>
      <c r="AG378" s="139" t="s">
        <v>758</v>
      </c>
      <c r="AH378" s="140" t="s">
        <v>759</v>
      </c>
    </row>
    <row r="379" spans="15:34" ht="12.75" hidden="1">
      <c r="O379" s="33">
        <v>405</v>
      </c>
      <c r="P379" s="34" t="s">
        <v>2359</v>
      </c>
      <c r="Q379" s="43">
        <v>6</v>
      </c>
      <c r="AG379" s="139" t="s">
        <v>760</v>
      </c>
      <c r="AH379" s="140" t="s">
        <v>761</v>
      </c>
    </row>
    <row r="380" spans="15:34" ht="12.75" hidden="1">
      <c r="O380" s="33">
        <v>406</v>
      </c>
      <c r="P380" s="34" t="s">
        <v>2777</v>
      </c>
      <c r="Q380" s="43">
        <v>17</v>
      </c>
      <c r="AG380" s="139" t="s">
        <v>762</v>
      </c>
      <c r="AH380" s="140" t="s">
        <v>2452</v>
      </c>
    </row>
    <row r="381" spans="15:34" ht="12.75" hidden="1">
      <c r="O381" s="33">
        <v>407</v>
      </c>
      <c r="P381" s="34" t="s">
        <v>2829</v>
      </c>
      <c r="Q381" s="43">
        <v>10</v>
      </c>
      <c r="AG381" s="139" t="s">
        <v>763</v>
      </c>
      <c r="AH381" s="140" t="s">
        <v>764</v>
      </c>
    </row>
    <row r="382" spans="15:34" ht="12.75" hidden="1">
      <c r="O382" s="33">
        <v>409</v>
      </c>
      <c r="P382" s="34" t="s">
        <v>2778</v>
      </c>
      <c r="Q382" s="43">
        <v>17</v>
      </c>
      <c r="AG382" s="139" t="s">
        <v>765</v>
      </c>
      <c r="AH382" s="140" t="s">
        <v>766</v>
      </c>
    </row>
    <row r="383" spans="15:34" ht="12.75" hidden="1">
      <c r="O383" s="33">
        <v>410</v>
      </c>
      <c r="P383" s="34" t="s">
        <v>2329</v>
      </c>
      <c r="Q383" s="43">
        <v>5</v>
      </c>
      <c r="AG383" s="139" t="s">
        <v>767</v>
      </c>
      <c r="AH383" s="140" t="s">
        <v>2561</v>
      </c>
    </row>
    <row r="384" spans="15:34" ht="12.75" hidden="1">
      <c r="O384" s="33">
        <v>411</v>
      </c>
      <c r="P384" s="34" t="s">
        <v>2896</v>
      </c>
      <c r="Q384" s="43">
        <v>13</v>
      </c>
      <c r="AG384" s="139" t="s">
        <v>2562</v>
      </c>
      <c r="AH384" s="140" t="s">
        <v>2563</v>
      </c>
    </row>
    <row r="385" spans="15:34" ht="12.75" hidden="1">
      <c r="O385" s="33">
        <v>412</v>
      </c>
      <c r="P385" s="34" t="s">
        <v>2868</v>
      </c>
      <c r="Q385" s="43">
        <v>12</v>
      </c>
      <c r="AG385" s="139" t="s">
        <v>2564</v>
      </c>
      <c r="AH385" s="140" t="s">
        <v>2565</v>
      </c>
    </row>
    <row r="386" spans="15:34" ht="12.75" hidden="1">
      <c r="O386" s="33">
        <v>413</v>
      </c>
      <c r="P386" s="34" t="s">
        <v>2779</v>
      </c>
      <c r="Q386" s="43">
        <v>17</v>
      </c>
      <c r="AG386" s="139" t="s">
        <v>2566</v>
      </c>
      <c r="AH386" s="140" t="s">
        <v>2567</v>
      </c>
    </row>
    <row r="387" spans="15:34" ht="12.75" hidden="1">
      <c r="O387" s="33">
        <v>414</v>
      </c>
      <c r="P387" s="34" t="s">
        <v>538</v>
      </c>
      <c r="Q387" s="43">
        <v>16</v>
      </c>
      <c r="AG387" s="139" t="s">
        <v>2568</v>
      </c>
      <c r="AH387" s="140" t="s">
        <v>2569</v>
      </c>
    </row>
    <row r="388" spans="15:34" ht="12.75" hidden="1">
      <c r="O388" s="33">
        <v>415</v>
      </c>
      <c r="P388" s="34" t="s">
        <v>539</v>
      </c>
      <c r="Q388" s="43">
        <v>16</v>
      </c>
      <c r="AG388" s="139" t="s">
        <v>2570</v>
      </c>
      <c r="AH388" s="140" t="s">
        <v>158</v>
      </c>
    </row>
    <row r="389" spans="15:34" ht="12.75" hidden="1">
      <c r="O389" s="33">
        <v>416</v>
      </c>
      <c r="P389" s="34" t="s">
        <v>2897</v>
      </c>
      <c r="Q389" s="43">
        <v>13</v>
      </c>
      <c r="AG389" s="139" t="s">
        <v>2571</v>
      </c>
      <c r="AH389" s="140" t="s">
        <v>159</v>
      </c>
    </row>
    <row r="390" spans="15:34" ht="12.75" hidden="1">
      <c r="O390" s="33">
        <v>418</v>
      </c>
      <c r="P390" s="34" t="s">
        <v>2869</v>
      </c>
      <c r="Q390" s="43">
        <v>12</v>
      </c>
      <c r="AG390" s="139" t="s">
        <v>2572</v>
      </c>
      <c r="AH390" s="140" t="s">
        <v>2573</v>
      </c>
    </row>
    <row r="391" spans="15:34" ht="12.75" hidden="1">
      <c r="O391" s="33">
        <v>419</v>
      </c>
      <c r="P391" s="34" t="s">
        <v>1174</v>
      </c>
      <c r="Q391" s="43">
        <v>19</v>
      </c>
      <c r="AG391" s="139" t="s">
        <v>2574</v>
      </c>
      <c r="AH391" s="140" t="s">
        <v>2575</v>
      </c>
    </row>
    <row r="392" spans="15:34" ht="12.75" hidden="1">
      <c r="O392" s="33">
        <v>421</v>
      </c>
      <c r="P392" s="34" t="s">
        <v>1821</v>
      </c>
      <c r="Q392" s="43">
        <v>14</v>
      </c>
      <c r="AG392" s="139" t="s">
        <v>2576</v>
      </c>
      <c r="AH392" s="140" t="s">
        <v>160</v>
      </c>
    </row>
    <row r="393" spans="15:34" ht="12.75" hidden="1">
      <c r="O393" s="33">
        <v>422</v>
      </c>
      <c r="P393" s="34" t="s">
        <v>427</v>
      </c>
      <c r="Q393" s="43">
        <v>2</v>
      </c>
      <c r="AG393" s="139" t="s">
        <v>2577</v>
      </c>
      <c r="AH393" s="140" t="s">
        <v>2578</v>
      </c>
    </row>
    <row r="394" spans="15:34" ht="12.75" hidden="1">
      <c r="O394" s="33">
        <v>423</v>
      </c>
      <c r="P394" s="34" t="s">
        <v>2780</v>
      </c>
      <c r="Q394" s="43">
        <v>17</v>
      </c>
      <c r="AG394" s="139" t="s">
        <v>2579</v>
      </c>
      <c r="AH394" s="140" t="s">
        <v>2580</v>
      </c>
    </row>
    <row r="395" spans="15:34" ht="12.75" hidden="1">
      <c r="O395" s="33">
        <v>424</v>
      </c>
      <c r="P395" s="34" t="s">
        <v>2830</v>
      </c>
      <c r="Q395" s="43">
        <v>10</v>
      </c>
      <c r="AG395" s="139" t="s">
        <v>2581</v>
      </c>
      <c r="AH395" s="140" t="s">
        <v>2582</v>
      </c>
    </row>
    <row r="396" spans="15:34" ht="12.75" hidden="1">
      <c r="O396" s="33">
        <v>425</v>
      </c>
      <c r="P396" s="34" t="s">
        <v>2898</v>
      </c>
      <c r="Q396" s="43">
        <v>13</v>
      </c>
      <c r="AG396" s="139" t="s">
        <v>2583</v>
      </c>
      <c r="AH396" s="140" t="s">
        <v>1230</v>
      </c>
    </row>
    <row r="397" spans="15:34" ht="12.75" hidden="1">
      <c r="O397" s="33">
        <v>426</v>
      </c>
      <c r="P397" s="34" t="s">
        <v>451</v>
      </c>
      <c r="Q397" s="43">
        <v>3</v>
      </c>
      <c r="AG397" s="139" t="s">
        <v>1231</v>
      </c>
      <c r="AH397" s="140" t="s">
        <v>1232</v>
      </c>
    </row>
    <row r="398" spans="15:34" ht="12.75" hidden="1">
      <c r="O398" s="33">
        <v>427</v>
      </c>
      <c r="P398" s="34" t="s">
        <v>1857</v>
      </c>
      <c r="Q398" s="43">
        <v>17</v>
      </c>
      <c r="AG398" s="139" t="s">
        <v>1233</v>
      </c>
      <c r="AH398" s="140" t="s">
        <v>156</v>
      </c>
    </row>
    <row r="399" spans="15:34" ht="12.75" hidden="1">
      <c r="O399" s="33">
        <v>428</v>
      </c>
      <c r="P399" s="34" t="s">
        <v>2899</v>
      </c>
      <c r="Q399" s="43">
        <v>13</v>
      </c>
      <c r="AG399" s="139" t="s">
        <v>1234</v>
      </c>
      <c r="AH399" s="140" t="s">
        <v>157</v>
      </c>
    </row>
    <row r="400" spans="15:34" ht="12.75" hidden="1">
      <c r="O400" s="33">
        <v>429</v>
      </c>
      <c r="P400" s="34" t="s">
        <v>398</v>
      </c>
      <c r="Q400" s="43">
        <v>1</v>
      </c>
      <c r="AG400" s="139" t="s">
        <v>1235</v>
      </c>
      <c r="AH400" s="140" t="s">
        <v>1236</v>
      </c>
    </row>
    <row r="401" spans="15:34" ht="12.75" hidden="1">
      <c r="O401" s="33">
        <v>430</v>
      </c>
      <c r="P401" s="34" t="s">
        <v>428</v>
      </c>
      <c r="Q401" s="43">
        <v>2</v>
      </c>
      <c r="AG401" s="139" t="s">
        <v>1237</v>
      </c>
      <c r="AH401" s="140" t="s">
        <v>1238</v>
      </c>
    </row>
    <row r="402" spans="15:34" ht="12.75" hidden="1">
      <c r="O402" s="33">
        <v>431</v>
      </c>
      <c r="P402" s="34" t="s">
        <v>1134</v>
      </c>
      <c r="Q402" s="43">
        <v>18</v>
      </c>
      <c r="AG402" s="139" t="s">
        <v>1239</v>
      </c>
      <c r="AH402" s="140" t="s">
        <v>1240</v>
      </c>
    </row>
    <row r="403" spans="15:34" ht="12.75" hidden="1">
      <c r="O403" s="33">
        <v>432</v>
      </c>
      <c r="P403" s="34" t="s">
        <v>1133</v>
      </c>
      <c r="Q403" s="43">
        <v>18</v>
      </c>
      <c r="AG403" s="139" t="s">
        <v>1241</v>
      </c>
      <c r="AH403" s="140" t="s">
        <v>1242</v>
      </c>
    </row>
    <row r="404" spans="15:34" ht="12.75" hidden="1">
      <c r="O404" s="33">
        <v>433</v>
      </c>
      <c r="P404" s="34" t="s">
        <v>1135</v>
      </c>
      <c r="Q404" s="43">
        <v>18</v>
      </c>
      <c r="AG404" s="139" t="s">
        <v>1243</v>
      </c>
      <c r="AH404" s="140" t="s">
        <v>1244</v>
      </c>
    </row>
    <row r="405" spans="15:34" ht="12.75" hidden="1">
      <c r="O405" s="33">
        <v>435</v>
      </c>
      <c r="P405" s="34" t="s">
        <v>1136</v>
      </c>
      <c r="Q405" s="43">
        <v>18</v>
      </c>
      <c r="AG405" s="139" t="s">
        <v>1245</v>
      </c>
      <c r="AH405" s="140" t="s">
        <v>1246</v>
      </c>
    </row>
    <row r="406" spans="15:34" ht="12.75" hidden="1">
      <c r="O406" s="33">
        <v>436</v>
      </c>
      <c r="P406" s="34" t="s">
        <v>1133</v>
      </c>
      <c r="Q406" s="43">
        <v>1</v>
      </c>
      <c r="AG406" s="139" t="s">
        <v>1247</v>
      </c>
      <c r="AH406" s="140" t="s">
        <v>1248</v>
      </c>
    </row>
    <row r="407" spans="15:34" ht="12.75" hidden="1">
      <c r="O407" s="33">
        <v>437</v>
      </c>
      <c r="P407" s="34" t="s">
        <v>2330</v>
      </c>
      <c r="Q407" s="43">
        <v>5</v>
      </c>
      <c r="AG407" s="139" t="s">
        <v>1249</v>
      </c>
      <c r="AH407" s="140" t="s">
        <v>1250</v>
      </c>
    </row>
    <row r="408" spans="15:34" ht="12.75" hidden="1">
      <c r="O408" s="33">
        <v>438</v>
      </c>
      <c r="P408" s="34" t="s">
        <v>2331</v>
      </c>
      <c r="Q408" s="43">
        <v>5</v>
      </c>
      <c r="AG408" s="139" t="s">
        <v>1251</v>
      </c>
      <c r="AH408" s="140" t="s">
        <v>1252</v>
      </c>
    </row>
    <row r="409" spans="15:34" ht="12.75" hidden="1">
      <c r="O409" s="33">
        <v>439</v>
      </c>
      <c r="P409" s="34" t="s">
        <v>2360</v>
      </c>
      <c r="Q409" s="43">
        <v>6</v>
      </c>
      <c r="AG409" s="139" t="s">
        <v>1253</v>
      </c>
      <c r="AH409" s="140" t="s">
        <v>1254</v>
      </c>
    </row>
    <row r="410" spans="15:34" ht="12.75" hidden="1">
      <c r="O410" s="33">
        <v>440</v>
      </c>
      <c r="P410" s="34" t="s">
        <v>2523</v>
      </c>
      <c r="Q410" s="43">
        <v>20</v>
      </c>
      <c r="AG410" s="139" t="s">
        <v>1255</v>
      </c>
      <c r="AH410" s="140" t="s">
        <v>1256</v>
      </c>
    </row>
    <row r="411" spans="15:34" ht="12.75" hidden="1">
      <c r="O411" s="33">
        <v>441</v>
      </c>
      <c r="P411" s="34" t="s">
        <v>2524</v>
      </c>
      <c r="Q411" s="43">
        <v>20</v>
      </c>
      <c r="AG411" s="139" t="s">
        <v>1257</v>
      </c>
      <c r="AH411" s="140" t="s">
        <v>1258</v>
      </c>
    </row>
    <row r="412" spans="15:34" ht="12.75" hidden="1">
      <c r="O412" s="33">
        <v>442</v>
      </c>
      <c r="P412" s="34" t="s">
        <v>2361</v>
      </c>
      <c r="Q412" s="43">
        <v>6</v>
      </c>
      <c r="AG412" s="139" t="s">
        <v>1259</v>
      </c>
      <c r="AH412" s="140" t="s">
        <v>1260</v>
      </c>
    </row>
    <row r="413" spans="15:34" ht="12.75" hidden="1">
      <c r="O413" s="33">
        <v>443</v>
      </c>
      <c r="P413" s="34" t="s">
        <v>1859</v>
      </c>
      <c r="Q413" s="43">
        <v>17</v>
      </c>
      <c r="AG413" s="139" t="s">
        <v>1261</v>
      </c>
      <c r="AH413" s="140" t="s">
        <v>1262</v>
      </c>
    </row>
    <row r="414" spans="15:34" ht="12.75" hidden="1">
      <c r="O414" s="33">
        <v>444</v>
      </c>
      <c r="P414" s="34" t="s">
        <v>1836</v>
      </c>
      <c r="Q414" s="43">
        <v>15</v>
      </c>
      <c r="AG414" s="139" t="s">
        <v>1263</v>
      </c>
      <c r="AH414" s="140" t="s">
        <v>1264</v>
      </c>
    </row>
    <row r="415" spans="15:34" ht="12.75" hidden="1">
      <c r="O415" s="33">
        <v>445</v>
      </c>
      <c r="P415" s="34" t="s">
        <v>2900</v>
      </c>
      <c r="Q415" s="43">
        <v>13</v>
      </c>
      <c r="AG415" s="139" t="s">
        <v>1265</v>
      </c>
      <c r="AH415" s="140" t="s">
        <v>1266</v>
      </c>
    </row>
    <row r="416" spans="15:34" ht="12.75" hidden="1">
      <c r="O416" s="33">
        <v>447</v>
      </c>
      <c r="P416" s="34" t="s">
        <v>1860</v>
      </c>
      <c r="Q416" s="43">
        <v>17</v>
      </c>
      <c r="AG416" s="139" t="s">
        <v>1267</v>
      </c>
      <c r="AH416" s="140" t="s">
        <v>1268</v>
      </c>
    </row>
    <row r="417" spans="15:34" ht="12.75" hidden="1">
      <c r="O417" s="33">
        <v>449</v>
      </c>
      <c r="P417" s="34" t="s">
        <v>2831</v>
      </c>
      <c r="Q417" s="43">
        <v>10</v>
      </c>
      <c r="AG417" s="139" t="s">
        <v>1269</v>
      </c>
      <c r="AH417" s="140" t="s">
        <v>1270</v>
      </c>
    </row>
    <row r="418" spans="15:34" ht="12.75" hidden="1">
      <c r="O418" s="33">
        <v>450</v>
      </c>
      <c r="P418" s="34" t="s">
        <v>2380</v>
      </c>
      <c r="Q418" s="43">
        <v>7</v>
      </c>
      <c r="AG418" s="139" t="s">
        <v>1271</v>
      </c>
      <c r="AH418" s="140" t="s">
        <v>2289</v>
      </c>
    </row>
    <row r="419" spans="15:34" ht="12.75" hidden="1">
      <c r="O419" s="33">
        <v>452</v>
      </c>
      <c r="P419" s="34" t="s">
        <v>2526</v>
      </c>
      <c r="Q419" s="43">
        <v>20</v>
      </c>
      <c r="AG419" s="139" t="s">
        <v>2290</v>
      </c>
      <c r="AH419" s="140" t="s">
        <v>2291</v>
      </c>
    </row>
    <row r="420" spans="15:34" ht="12.75" hidden="1">
      <c r="O420" s="33">
        <v>453</v>
      </c>
      <c r="P420" s="34" t="s">
        <v>1137</v>
      </c>
      <c r="Q420" s="43">
        <v>18</v>
      </c>
      <c r="AG420" s="139" t="s">
        <v>2292</v>
      </c>
      <c r="AH420" s="140" t="s">
        <v>2293</v>
      </c>
    </row>
    <row r="421" spans="15:34" ht="12.75" hidden="1">
      <c r="O421" s="33">
        <v>454</v>
      </c>
      <c r="P421" s="34" t="s">
        <v>1837</v>
      </c>
      <c r="Q421" s="43">
        <v>15</v>
      </c>
      <c r="AG421" s="139" t="s">
        <v>2294</v>
      </c>
      <c r="AH421" s="140" t="s">
        <v>2295</v>
      </c>
    </row>
    <row r="422" spans="15:34" ht="12.75" hidden="1">
      <c r="O422" s="33">
        <v>455</v>
      </c>
      <c r="P422" s="34" t="s">
        <v>2815</v>
      </c>
      <c r="Q422" s="43">
        <v>9</v>
      </c>
      <c r="AG422" s="139" t="s">
        <v>2296</v>
      </c>
      <c r="AH422" s="140" t="s">
        <v>2012</v>
      </c>
    </row>
    <row r="423" spans="15:34" ht="12.75" hidden="1">
      <c r="O423" s="33">
        <v>456</v>
      </c>
      <c r="P423" s="34" t="s">
        <v>540</v>
      </c>
      <c r="Q423" s="43">
        <v>16</v>
      </c>
      <c r="AG423" s="139" t="s">
        <v>2013</v>
      </c>
      <c r="AH423" s="140" t="s">
        <v>2014</v>
      </c>
    </row>
    <row r="424" spans="15:34" ht="12.75" hidden="1">
      <c r="O424" s="33">
        <v>457</v>
      </c>
      <c r="P424" s="34" t="s">
        <v>452</v>
      </c>
      <c r="Q424" s="43">
        <v>3</v>
      </c>
      <c r="AG424" s="139" t="s">
        <v>2015</v>
      </c>
      <c r="AH424" s="140" t="s">
        <v>2016</v>
      </c>
    </row>
    <row r="425" spans="15:34" ht="12.75" hidden="1">
      <c r="O425" s="33">
        <v>458</v>
      </c>
      <c r="P425" s="34" t="s">
        <v>541</v>
      </c>
      <c r="Q425" s="43">
        <v>16</v>
      </c>
      <c r="AG425" s="139" t="s">
        <v>2017</v>
      </c>
      <c r="AH425" s="140" t="s">
        <v>2018</v>
      </c>
    </row>
    <row r="426" spans="15:34" ht="12.75" hidden="1">
      <c r="O426" s="33">
        <v>459</v>
      </c>
      <c r="P426" s="34" t="s">
        <v>542</v>
      </c>
      <c r="Q426" s="43">
        <v>16</v>
      </c>
      <c r="AG426" s="139" t="s">
        <v>2019</v>
      </c>
      <c r="AH426" s="140" t="s">
        <v>2020</v>
      </c>
    </row>
    <row r="427" spans="15:34" ht="12.75" hidden="1">
      <c r="O427" s="33">
        <v>460</v>
      </c>
      <c r="P427" s="34" t="s">
        <v>1861</v>
      </c>
      <c r="Q427" s="43">
        <v>17</v>
      </c>
      <c r="AG427" s="139" t="s">
        <v>2021</v>
      </c>
      <c r="AH427" s="140" t="s">
        <v>2022</v>
      </c>
    </row>
    <row r="428" spans="15:34" ht="12.75" hidden="1">
      <c r="O428" s="33">
        <v>461</v>
      </c>
      <c r="P428" s="34" t="s">
        <v>965</v>
      </c>
      <c r="Q428" s="43">
        <v>14</v>
      </c>
      <c r="AG428" s="139" t="s">
        <v>2023</v>
      </c>
      <c r="AH428" s="140" t="s">
        <v>2024</v>
      </c>
    </row>
    <row r="429" spans="15:34" ht="12.75" hidden="1">
      <c r="O429" s="33">
        <v>462</v>
      </c>
      <c r="P429" s="34" t="s">
        <v>2332</v>
      </c>
      <c r="Q429" s="43">
        <v>5</v>
      </c>
      <c r="AG429" s="139" t="s">
        <v>2025</v>
      </c>
      <c r="AH429" s="140" t="s">
        <v>2026</v>
      </c>
    </row>
    <row r="430" spans="15:34" ht="12.75" hidden="1">
      <c r="O430" s="33">
        <v>463</v>
      </c>
      <c r="P430" s="34" t="s">
        <v>1862</v>
      </c>
      <c r="Q430" s="43">
        <v>17</v>
      </c>
      <c r="AG430" s="139" t="s">
        <v>2027</v>
      </c>
      <c r="AH430" s="140" t="s">
        <v>0</v>
      </c>
    </row>
    <row r="431" spans="15:34" ht="12.75" hidden="1">
      <c r="O431" s="33">
        <v>464</v>
      </c>
      <c r="P431" s="34" t="s">
        <v>543</v>
      </c>
      <c r="Q431" s="43">
        <v>16</v>
      </c>
      <c r="AG431" s="139" t="s">
        <v>1</v>
      </c>
      <c r="AH431" s="140" t="s">
        <v>2</v>
      </c>
    </row>
    <row r="432" spans="15:34" ht="12.75" hidden="1">
      <c r="O432" s="33">
        <v>466</v>
      </c>
      <c r="P432" s="34" t="s">
        <v>429</v>
      </c>
      <c r="Q432" s="43">
        <v>2</v>
      </c>
      <c r="AG432" s="139" t="s">
        <v>3</v>
      </c>
      <c r="AH432" s="140" t="s">
        <v>4</v>
      </c>
    </row>
    <row r="433" spans="15:34" ht="12.75" hidden="1">
      <c r="O433" s="33">
        <v>467</v>
      </c>
      <c r="P433" s="34" t="s">
        <v>2817</v>
      </c>
      <c r="Q433" s="43">
        <v>9</v>
      </c>
      <c r="AG433" s="139" t="s">
        <v>5</v>
      </c>
      <c r="AH433" s="140" t="s">
        <v>6</v>
      </c>
    </row>
    <row r="434" spans="15:34" ht="12.75" hidden="1">
      <c r="O434" s="33">
        <v>468</v>
      </c>
      <c r="P434" s="34" t="s">
        <v>1138</v>
      </c>
      <c r="Q434" s="43">
        <v>18</v>
      </c>
      <c r="AG434" s="139" t="s">
        <v>7</v>
      </c>
      <c r="AH434" s="140" t="s">
        <v>8</v>
      </c>
    </row>
    <row r="435" spans="15:34" ht="12.75" hidden="1">
      <c r="O435" s="33">
        <v>469</v>
      </c>
      <c r="P435" s="34" t="s">
        <v>1838</v>
      </c>
      <c r="Q435" s="43">
        <v>15</v>
      </c>
      <c r="AG435" s="139" t="s">
        <v>9</v>
      </c>
      <c r="AH435" s="140" t="s">
        <v>10</v>
      </c>
    </row>
    <row r="436" spans="15:34" ht="12.75" hidden="1">
      <c r="O436" s="33">
        <v>471</v>
      </c>
      <c r="P436" s="34" t="s">
        <v>966</v>
      </c>
      <c r="Q436" s="43">
        <v>14</v>
      </c>
      <c r="AG436" s="139" t="s">
        <v>11</v>
      </c>
      <c r="AH436" s="140" t="s">
        <v>12</v>
      </c>
    </row>
    <row r="437" spans="15:34" ht="12.75" hidden="1">
      <c r="O437" s="33">
        <v>472</v>
      </c>
      <c r="P437" s="34" t="s">
        <v>2333</v>
      </c>
      <c r="Q437" s="43">
        <v>5</v>
      </c>
      <c r="AG437" s="139" t="s">
        <v>13</v>
      </c>
      <c r="AH437" s="140" t="s">
        <v>14</v>
      </c>
    </row>
    <row r="438" spans="15:34" ht="12.75" hidden="1">
      <c r="O438" s="33">
        <v>473</v>
      </c>
      <c r="P438" s="34" t="s">
        <v>2334</v>
      </c>
      <c r="Q438" s="43">
        <v>5</v>
      </c>
      <c r="AG438" s="139" t="s">
        <v>15</v>
      </c>
      <c r="AH438" s="140" t="s">
        <v>189</v>
      </c>
    </row>
    <row r="439" spans="15:34" ht="12.75" hidden="1">
      <c r="O439" s="33">
        <v>474</v>
      </c>
      <c r="P439" s="34" t="s">
        <v>1176</v>
      </c>
      <c r="Q439" s="43">
        <v>19</v>
      </c>
      <c r="AG439" s="139" t="s">
        <v>190</v>
      </c>
      <c r="AH439" s="140" t="s">
        <v>191</v>
      </c>
    </row>
    <row r="440" spans="15:34" ht="12.75" hidden="1">
      <c r="O440" s="33">
        <v>475</v>
      </c>
      <c r="P440" s="34" t="s">
        <v>2844</v>
      </c>
      <c r="Q440" s="43">
        <v>11</v>
      </c>
      <c r="AG440" s="139" t="s">
        <v>192</v>
      </c>
      <c r="AH440" s="140" t="s">
        <v>193</v>
      </c>
    </row>
    <row r="441" spans="15:34" ht="12.75" hidden="1">
      <c r="O441" s="33">
        <v>476</v>
      </c>
      <c r="P441" s="34" t="s">
        <v>2870</v>
      </c>
      <c r="Q441" s="43">
        <v>12</v>
      </c>
      <c r="AG441" s="139" t="s">
        <v>194</v>
      </c>
      <c r="AH441" s="140" t="s">
        <v>195</v>
      </c>
    </row>
    <row r="442" spans="15:34" ht="12.75" hidden="1">
      <c r="O442" s="33">
        <v>477</v>
      </c>
      <c r="P442" s="34" t="s">
        <v>453</v>
      </c>
      <c r="Q442" s="43">
        <v>3</v>
      </c>
      <c r="AG442" s="139" t="s">
        <v>196</v>
      </c>
      <c r="AH442" s="140" t="s">
        <v>197</v>
      </c>
    </row>
    <row r="443" spans="15:34" ht="12.75" hidden="1">
      <c r="O443" s="33">
        <v>478</v>
      </c>
      <c r="P443" s="34" t="s">
        <v>2381</v>
      </c>
      <c r="Q443" s="43">
        <v>7</v>
      </c>
      <c r="AG443" s="139" t="s">
        <v>198</v>
      </c>
      <c r="AH443" s="140" t="s">
        <v>199</v>
      </c>
    </row>
    <row r="444" spans="15:34" ht="12.75" hidden="1">
      <c r="O444" s="33">
        <v>480</v>
      </c>
      <c r="P444" s="34" t="s">
        <v>2383</v>
      </c>
      <c r="Q444" s="43">
        <v>7</v>
      </c>
      <c r="AG444" s="139" t="s">
        <v>200</v>
      </c>
      <c r="AH444" s="140" t="s">
        <v>164</v>
      </c>
    </row>
    <row r="445" spans="15:34" ht="12.75" hidden="1">
      <c r="O445" s="33">
        <v>481</v>
      </c>
      <c r="P445" s="34" t="s">
        <v>430</v>
      </c>
      <c r="Q445" s="43">
        <v>2</v>
      </c>
      <c r="AG445" s="139" t="s">
        <v>201</v>
      </c>
      <c r="AH445" s="140" t="s">
        <v>202</v>
      </c>
    </row>
    <row r="446" spans="15:34" ht="12.75" hidden="1">
      <c r="O446" s="33">
        <v>483</v>
      </c>
      <c r="P446" s="34" t="s">
        <v>512</v>
      </c>
      <c r="Q446" s="43">
        <v>7</v>
      </c>
      <c r="AG446" s="139" t="s">
        <v>203</v>
      </c>
      <c r="AH446" s="140" t="s">
        <v>165</v>
      </c>
    </row>
    <row r="447" spans="15:34" ht="12.75" hidden="1">
      <c r="O447" s="33">
        <v>484</v>
      </c>
      <c r="P447" s="34" t="s">
        <v>2336</v>
      </c>
      <c r="Q447" s="43">
        <v>5</v>
      </c>
      <c r="AG447" s="139" t="s">
        <v>204</v>
      </c>
      <c r="AH447" s="140" t="s">
        <v>166</v>
      </c>
    </row>
    <row r="448" spans="15:34" ht="12.75" hidden="1">
      <c r="O448" s="33">
        <v>485</v>
      </c>
      <c r="P448" s="34" t="s">
        <v>967</v>
      </c>
      <c r="Q448" s="43">
        <v>14</v>
      </c>
      <c r="AG448" s="139" t="s">
        <v>205</v>
      </c>
      <c r="AH448" s="140" t="s">
        <v>167</v>
      </c>
    </row>
    <row r="449" spans="15:34" ht="12.75" hidden="1">
      <c r="O449" s="33">
        <v>486</v>
      </c>
      <c r="P449" s="34" t="s">
        <v>2337</v>
      </c>
      <c r="Q449" s="43">
        <v>5</v>
      </c>
      <c r="AG449" s="139" t="s">
        <v>206</v>
      </c>
      <c r="AH449" s="140" t="s">
        <v>207</v>
      </c>
    </row>
    <row r="450" spans="15:34" ht="12.75" hidden="1">
      <c r="O450" s="33">
        <v>487</v>
      </c>
      <c r="P450" s="34" t="s">
        <v>544</v>
      </c>
      <c r="Q450" s="43">
        <v>16</v>
      </c>
      <c r="AG450" s="139" t="s">
        <v>208</v>
      </c>
      <c r="AH450" s="140" t="s">
        <v>209</v>
      </c>
    </row>
    <row r="451" spans="15:34" ht="12.75" hidden="1">
      <c r="O451" s="33">
        <v>488</v>
      </c>
      <c r="P451" s="34" t="s">
        <v>2803</v>
      </c>
      <c r="Q451" s="43">
        <v>8</v>
      </c>
      <c r="AG451" s="139" t="s">
        <v>210</v>
      </c>
      <c r="AH451" s="140" t="s">
        <v>211</v>
      </c>
    </row>
    <row r="452" spans="15:34" ht="12.75" hidden="1">
      <c r="O452" s="33">
        <v>489</v>
      </c>
      <c r="P452" s="34" t="s">
        <v>2902</v>
      </c>
      <c r="Q452" s="43">
        <v>13</v>
      </c>
      <c r="AG452" s="139" t="s">
        <v>212</v>
      </c>
      <c r="AH452" s="140" t="s">
        <v>213</v>
      </c>
    </row>
    <row r="453" spans="15:34" ht="12.75" hidden="1">
      <c r="O453" s="33">
        <v>490</v>
      </c>
      <c r="P453" s="34" t="s">
        <v>2362</v>
      </c>
      <c r="Q453" s="43">
        <v>6</v>
      </c>
      <c r="AG453" s="139" t="s">
        <v>214</v>
      </c>
      <c r="AH453" s="140" t="s">
        <v>168</v>
      </c>
    </row>
    <row r="454" spans="15:34" ht="12.75" hidden="1">
      <c r="O454" s="33">
        <v>491</v>
      </c>
      <c r="P454" s="34" t="s">
        <v>2832</v>
      </c>
      <c r="Q454" s="43">
        <v>10</v>
      </c>
      <c r="AG454" s="139" t="s">
        <v>215</v>
      </c>
      <c r="AH454" s="140" t="s">
        <v>170</v>
      </c>
    </row>
    <row r="455" spans="15:34" ht="12.75" hidden="1">
      <c r="O455" s="33">
        <v>492</v>
      </c>
      <c r="P455" s="34" t="s">
        <v>1101</v>
      </c>
      <c r="Q455" s="43">
        <v>17</v>
      </c>
      <c r="AG455" s="139" t="s">
        <v>2242</v>
      </c>
      <c r="AH455" s="140" t="s">
        <v>216</v>
      </c>
    </row>
    <row r="456" spans="15:34" ht="12.75" hidden="1">
      <c r="O456" s="33">
        <v>493</v>
      </c>
      <c r="P456" s="34" t="s">
        <v>2338</v>
      </c>
      <c r="Q456" s="43">
        <v>5</v>
      </c>
      <c r="AG456" s="139" t="s">
        <v>2244</v>
      </c>
      <c r="AH456" s="140" t="s">
        <v>217</v>
      </c>
    </row>
    <row r="457" spans="15:34" ht="12.75" hidden="1">
      <c r="O457" s="33">
        <v>494</v>
      </c>
      <c r="P457" s="34" t="s">
        <v>968</v>
      </c>
      <c r="Q457" s="43">
        <v>14</v>
      </c>
      <c r="AG457" s="139" t="s">
        <v>218</v>
      </c>
      <c r="AH457" s="140" t="s">
        <v>219</v>
      </c>
    </row>
    <row r="458" spans="15:34" ht="12.75" hidden="1">
      <c r="O458" s="33">
        <v>495</v>
      </c>
      <c r="P458" s="34" t="s">
        <v>2804</v>
      </c>
      <c r="Q458" s="43">
        <v>8</v>
      </c>
      <c r="AG458" s="139" t="s">
        <v>220</v>
      </c>
      <c r="AH458" s="140" t="s">
        <v>221</v>
      </c>
    </row>
    <row r="459" spans="15:34" ht="12.75" hidden="1">
      <c r="O459" s="33">
        <v>497</v>
      </c>
      <c r="P459" s="34" t="s">
        <v>1139</v>
      </c>
      <c r="Q459" s="43">
        <v>18</v>
      </c>
      <c r="AG459" s="139" t="s">
        <v>222</v>
      </c>
      <c r="AH459" s="140" t="s">
        <v>223</v>
      </c>
    </row>
    <row r="460" spans="15:34" ht="12.75" hidden="1">
      <c r="O460" s="33">
        <v>498</v>
      </c>
      <c r="P460" s="34" t="s">
        <v>1140</v>
      </c>
      <c r="Q460" s="43">
        <v>18</v>
      </c>
      <c r="AG460" s="139" t="s">
        <v>224</v>
      </c>
      <c r="AH460" s="140" t="s">
        <v>225</v>
      </c>
    </row>
    <row r="461" spans="15:34" ht="12.75" hidden="1">
      <c r="O461" s="33">
        <v>499</v>
      </c>
      <c r="P461" s="34" t="s">
        <v>2833</v>
      </c>
      <c r="Q461" s="43">
        <v>10</v>
      </c>
      <c r="AG461" s="139" t="s">
        <v>226</v>
      </c>
      <c r="AH461" s="140" t="s">
        <v>227</v>
      </c>
    </row>
    <row r="462" spans="15:34" ht="12.75" hidden="1">
      <c r="O462" s="33">
        <v>500</v>
      </c>
      <c r="P462" s="34" t="s">
        <v>1839</v>
      </c>
      <c r="Q462" s="43">
        <v>15</v>
      </c>
      <c r="AG462" s="139" t="s">
        <v>228</v>
      </c>
      <c r="AH462" s="140" t="s">
        <v>229</v>
      </c>
    </row>
    <row r="463" spans="15:34" ht="12.75" hidden="1">
      <c r="O463" s="33">
        <v>502</v>
      </c>
      <c r="P463" s="34" t="s">
        <v>1141</v>
      </c>
      <c r="Q463" s="43">
        <v>18</v>
      </c>
      <c r="AG463" s="139" t="s">
        <v>230</v>
      </c>
      <c r="AH463" s="140" t="s">
        <v>231</v>
      </c>
    </row>
    <row r="464" spans="15:34" ht="12.75" hidden="1">
      <c r="O464" s="33">
        <v>503</v>
      </c>
      <c r="P464" s="34" t="s">
        <v>473</v>
      </c>
      <c r="Q464" s="43">
        <v>4</v>
      </c>
      <c r="AG464" s="139" t="s">
        <v>232</v>
      </c>
      <c r="AH464" s="140" t="s">
        <v>233</v>
      </c>
    </row>
    <row r="465" spans="15:34" ht="12.75" hidden="1">
      <c r="O465" s="33">
        <v>504</v>
      </c>
      <c r="P465" s="34" t="s">
        <v>2527</v>
      </c>
      <c r="Q465" s="43">
        <v>20</v>
      </c>
      <c r="AG465" s="139" t="s">
        <v>234</v>
      </c>
      <c r="AH465" s="140" t="s">
        <v>163</v>
      </c>
    </row>
    <row r="466" spans="15:34" ht="12.75" hidden="1">
      <c r="O466" s="33">
        <v>505</v>
      </c>
      <c r="P466" s="34" t="s">
        <v>546</v>
      </c>
      <c r="Q466" s="43">
        <v>16</v>
      </c>
      <c r="AG466" s="139" t="s">
        <v>235</v>
      </c>
      <c r="AH466" s="140" t="s">
        <v>236</v>
      </c>
    </row>
    <row r="467" spans="15:34" ht="12.75" hidden="1">
      <c r="O467" s="33">
        <v>506</v>
      </c>
      <c r="P467" s="34" t="s">
        <v>2871</v>
      </c>
      <c r="Q467" s="43">
        <v>12</v>
      </c>
      <c r="AG467" s="139" t="s">
        <v>237</v>
      </c>
      <c r="AH467" s="140" t="s">
        <v>238</v>
      </c>
    </row>
    <row r="468" spans="15:34" ht="12.75" hidden="1">
      <c r="O468" s="33">
        <v>507</v>
      </c>
      <c r="P468" s="34" t="s">
        <v>2805</v>
      </c>
      <c r="Q468" s="43">
        <v>8</v>
      </c>
      <c r="AG468" s="139" t="s">
        <v>239</v>
      </c>
      <c r="AH468" s="140" t="s">
        <v>240</v>
      </c>
    </row>
    <row r="469" spans="15:34" ht="12.75" hidden="1">
      <c r="O469" s="33">
        <v>508</v>
      </c>
      <c r="P469" s="34" t="s">
        <v>400</v>
      </c>
      <c r="Q469" s="43">
        <v>1</v>
      </c>
      <c r="AG469" s="139" t="s">
        <v>241</v>
      </c>
      <c r="AH469" s="140" t="s">
        <v>1733</v>
      </c>
    </row>
    <row r="470" spans="15:34" ht="12.75" hidden="1">
      <c r="O470" s="33">
        <v>509</v>
      </c>
      <c r="P470" s="34" t="s">
        <v>2806</v>
      </c>
      <c r="Q470" s="43">
        <v>8</v>
      </c>
      <c r="AG470" s="139" t="s">
        <v>1734</v>
      </c>
      <c r="AH470" s="140" t="s">
        <v>502</v>
      </c>
    </row>
    <row r="471" spans="15:34" ht="12.75" hidden="1">
      <c r="O471" s="33">
        <v>510</v>
      </c>
      <c r="P471" s="34" t="s">
        <v>438</v>
      </c>
      <c r="Q471" s="43">
        <v>3</v>
      </c>
      <c r="AG471" s="139" t="s">
        <v>1735</v>
      </c>
      <c r="AH471" s="140" t="s">
        <v>1736</v>
      </c>
    </row>
    <row r="472" spans="15:34" ht="12.75" hidden="1">
      <c r="O472" s="33">
        <v>511</v>
      </c>
      <c r="P472" s="34" t="s">
        <v>1102</v>
      </c>
      <c r="Q472" s="43">
        <v>17</v>
      </c>
      <c r="AG472" s="139" t="s">
        <v>1737</v>
      </c>
      <c r="AH472" s="140" t="s">
        <v>503</v>
      </c>
    </row>
    <row r="473" spans="15:34" ht="12.75" hidden="1">
      <c r="O473" s="33">
        <v>512</v>
      </c>
      <c r="P473" s="34" t="s">
        <v>2818</v>
      </c>
      <c r="Q473" s="43">
        <v>9</v>
      </c>
      <c r="AG473" s="139" t="s">
        <v>1738</v>
      </c>
      <c r="AH473" s="140" t="s">
        <v>1739</v>
      </c>
    </row>
    <row r="474" spans="15:34" ht="12.75" hidden="1">
      <c r="O474" s="33">
        <v>513</v>
      </c>
      <c r="P474" s="34" t="s">
        <v>1103</v>
      </c>
      <c r="Q474" s="43">
        <v>17</v>
      </c>
      <c r="AG474" s="139" t="s">
        <v>1740</v>
      </c>
      <c r="AH474" s="140" t="s">
        <v>1741</v>
      </c>
    </row>
    <row r="475" spans="15:34" ht="12.75" hidden="1">
      <c r="O475" s="33">
        <v>514</v>
      </c>
      <c r="P475" s="34" t="s">
        <v>2872</v>
      </c>
      <c r="Q475" s="43">
        <v>12</v>
      </c>
      <c r="AG475" s="139" t="s">
        <v>1742</v>
      </c>
      <c r="AH475" s="140" t="s">
        <v>1743</v>
      </c>
    </row>
    <row r="476" spans="15:34" ht="12.75" hidden="1">
      <c r="O476" s="33">
        <v>516</v>
      </c>
      <c r="P476" s="34" t="s">
        <v>1142</v>
      </c>
      <c r="Q476" s="43">
        <v>18</v>
      </c>
      <c r="AG476" s="139" t="s">
        <v>1744</v>
      </c>
      <c r="AH476" s="140" t="s">
        <v>1745</v>
      </c>
    </row>
    <row r="477" spans="15:34" ht="12.75" hidden="1">
      <c r="O477" s="33">
        <v>517</v>
      </c>
      <c r="P477" s="34" t="s">
        <v>969</v>
      </c>
      <c r="Q477" s="43">
        <v>14</v>
      </c>
      <c r="AG477" s="139" t="s">
        <v>1746</v>
      </c>
      <c r="AH477" s="140" t="s">
        <v>1747</v>
      </c>
    </row>
    <row r="478" spans="15:34" ht="12.75" hidden="1">
      <c r="O478" s="33">
        <v>518</v>
      </c>
      <c r="P478" s="34" t="s">
        <v>2737</v>
      </c>
      <c r="Q478" s="43">
        <v>16</v>
      </c>
      <c r="AG478" s="139" t="s">
        <v>1748</v>
      </c>
      <c r="AH478" s="140" t="s">
        <v>1749</v>
      </c>
    </row>
    <row r="479" spans="15:34" ht="12.75" hidden="1">
      <c r="O479" s="33">
        <v>519</v>
      </c>
      <c r="P479" s="34" t="s">
        <v>431</v>
      </c>
      <c r="Q479" s="43">
        <v>2</v>
      </c>
      <c r="AG479" s="139" t="s">
        <v>1750</v>
      </c>
      <c r="AH479" s="140" t="s">
        <v>1751</v>
      </c>
    </row>
    <row r="480" spans="15:34" ht="12.75" hidden="1">
      <c r="O480" s="33">
        <v>520</v>
      </c>
      <c r="P480" s="34" t="s">
        <v>2903</v>
      </c>
      <c r="Q480" s="43">
        <v>13</v>
      </c>
      <c r="AG480" s="139" t="s">
        <v>1752</v>
      </c>
      <c r="AH480" s="140" t="s">
        <v>1753</v>
      </c>
    </row>
    <row r="481" spans="15:34" ht="12.75" hidden="1">
      <c r="O481" s="33">
        <v>521</v>
      </c>
      <c r="P481" s="34" t="s">
        <v>432</v>
      </c>
      <c r="Q481" s="43">
        <v>2</v>
      </c>
      <c r="AG481" s="139" t="s">
        <v>1754</v>
      </c>
      <c r="AH481" s="140" t="s">
        <v>1755</v>
      </c>
    </row>
    <row r="482" spans="15:34" ht="12.75" hidden="1">
      <c r="O482" s="33">
        <v>522</v>
      </c>
      <c r="P482" s="34" t="s">
        <v>1105</v>
      </c>
      <c r="Q482" s="43">
        <v>17</v>
      </c>
      <c r="AG482" s="139" t="s">
        <v>1756</v>
      </c>
      <c r="AH482" s="140" t="s">
        <v>1757</v>
      </c>
    </row>
    <row r="483" spans="15:34" ht="12.75" hidden="1">
      <c r="O483" s="33">
        <v>523</v>
      </c>
      <c r="P483" s="34" t="s">
        <v>1177</v>
      </c>
      <c r="Q483" s="43">
        <v>19</v>
      </c>
      <c r="AG483" s="139" t="s">
        <v>1758</v>
      </c>
      <c r="AH483" s="140" t="s">
        <v>1759</v>
      </c>
    </row>
    <row r="484" spans="15:34" ht="12.75" hidden="1">
      <c r="O484" s="33">
        <v>524</v>
      </c>
      <c r="P484" s="34" t="s">
        <v>2834</v>
      </c>
      <c r="Q484" s="43">
        <v>10</v>
      </c>
      <c r="AG484" s="139" t="s">
        <v>1760</v>
      </c>
      <c r="AH484" s="140" t="s">
        <v>1761</v>
      </c>
    </row>
    <row r="485" spans="15:34" ht="12.75" hidden="1">
      <c r="O485" s="33">
        <v>525</v>
      </c>
      <c r="P485" s="34" t="s">
        <v>2904</v>
      </c>
      <c r="Q485" s="43">
        <v>13</v>
      </c>
      <c r="AG485" s="139" t="s">
        <v>1762</v>
      </c>
      <c r="AH485" s="140" t="s">
        <v>1763</v>
      </c>
    </row>
    <row r="486" spans="15:34" ht="12.75" hidden="1">
      <c r="O486" s="33">
        <v>526</v>
      </c>
      <c r="P486" s="34" t="s">
        <v>433</v>
      </c>
      <c r="Q486" s="43">
        <v>2</v>
      </c>
      <c r="AG486" s="139" t="s">
        <v>1764</v>
      </c>
      <c r="AH486" s="140" t="s">
        <v>1765</v>
      </c>
    </row>
    <row r="487" spans="15:34" ht="12.75" hidden="1">
      <c r="O487" s="33">
        <v>527</v>
      </c>
      <c r="P487" s="34" t="s">
        <v>434</v>
      </c>
      <c r="Q487" s="43">
        <v>2</v>
      </c>
      <c r="AG487" s="139" t="s">
        <v>1766</v>
      </c>
      <c r="AH487" s="140" t="s">
        <v>1767</v>
      </c>
    </row>
    <row r="488" spans="15:34" ht="12.75" hidden="1">
      <c r="O488" s="33">
        <v>528</v>
      </c>
      <c r="P488" s="34" t="s">
        <v>1106</v>
      </c>
      <c r="Q488" s="43">
        <v>17</v>
      </c>
      <c r="AG488" s="139" t="s">
        <v>1768</v>
      </c>
      <c r="AH488" s="140" t="s">
        <v>1769</v>
      </c>
    </row>
    <row r="489" spans="15:34" ht="12.75" hidden="1">
      <c r="O489" s="33">
        <v>530</v>
      </c>
      <c r="P489" s="34" t="s">
        <v>474</v>
      </c>
      <c r="Q489" s="43">
        <v>4</v>
      </c>
      <c r="AG489" s="139" t="s">
        <v>1770</v>
      </c>
      <c r="AH489" s="140" t="s">
        <v>1771</v>
      </c>
    </row>
    <row r="490" spans="15:34" ht="12.75" hidden="1">
      <c r="O490" s="33">
        <v>531</v>
      </c>
      <c r="P490" s="34" t="s">
        <v>1143</v>
      </c>
      <c r="Q490" s="43">
        <v>18</v>
      </c>
      <c r="AG490" s="139" t="s">
        <v>1772</v>
      </c>
      <c r="AH490" s="140" t="s">
        <v>1773</v>
      </c>
    </row>
    <row r="491" spans="15:34" ht="12.75" hidden="1">
      <c r="O491" s="33">
        <v>533</v>
      </c>
      <c r="P491" s="34" t="s">
        <v>384</v>
      </c>
      <c r="Q491" s="43">
        <v>1</v>
      </c>
      <c r="AG491" s="139" t="s">
        <v>1774</v>
      </c>
      <c r="AH491" s="140" t="s">
        <v>1775</v>
      </c>
    </row>
    <row r="492" spans="15:34" ht="12.75" hidden="1">
      <c r="O492" s="33">
        <v>534</v>
      </c>
      <c r="P492" s="34" t="s">
        <v>2738</v>
      </c>
      <c r="Q492" s="43">
        <v>16</v>
      </c>
      <c r="AG492" s="139" t="s">
        <v>1776</v>
      </c>
      <c r="AH492" s="140" t="s">
        <v>1777</v>
      </c>
    </row>
    <row r="493" spans="15:34" ht="12.75" hidden="1">
      <c r="O493" s="33">
        <v>535</v>
      </c>
      <c r="P493" s="34" t="s">
        <v>537</v>
      </c>
      <c r="Q493" s="43">
        <v>16</v>
      </c>
      <c r="AG493" s="139" t="s">
        <v>1778</v>
      </c>
      <c r="AH493" s="140" t="s">
        <v>1779</v>
      </c>
    </row>
    <row r="494" spans="15:34" ht="12.75" hidden="1">
      <c r="O494" s="33">
        <v>536</v>
      </c>
      <c r="P494" s="34" t="s">
        <v>394</v>
      </c>
      <c r="Q494" s="43">
        <v>1</v>
      </c>
      <c r="AG494" s="139" t="s">
        <v>1780</v>
      </c>
      <c r="AH494" s="140" t="s">
        <v>1781</v>
      </c>
    </row>
    <row r="495" spans="15:34" ht="12.75" hidden="1">
      <c r="O495" s="33">
        <v>537</v>
      </c>
      <c r="P495" s="34" t="s">
        <v>2883</v>
      </c>
      <c r="Q495" s="43">
        <v>13</v>
      </c>
      <c r="AG495" s="139" t="s">
        <v>1782</v>
      </c>
      <c r="AH495" s="140" t="s">
        <v>1783</v>
      </c>
    </row>
    <row r="496" spans="15:34" ht="12.75" hidden="1">
      <c r="O496" s="33">
        <v>538</v>
      </c>
      <c r="P496" s="34" t="s">
        <v>527</v>
      </c>
      <c r="Q496" s="43">
        <v>8</v>
      </c>
      <c r="AG496" s="139" t="s">
        <v>1784</v>
      </c>
      <c r="AH496" s="140" t="s">
        <v>171</v>
      </c>
    </row>
    <row r="497" spans="15:34" ht="12.75" hidden="1">
      <c r="O497" s="33">
        <v>539</v>
      </c>
      <c r="P497" s="34" t="s">
        <v>388</v>
      </c>
      <c r="Q497" s="43">
        <v>1</v>
      </c>
      <c r="AG497" s="139" t="s">
        <v>1785</v>
      </c>
      <c r="AH497" s="140" t="s">
        <v>1529</v>
      </c>
    </row>
    <row r="498" spans="15:34" ht="12.75" hidden="1">
      <c r="O498" s="33">
        <v>540</v>
      </c>
      <c r="P498" s="34" t="s">
        <v>402</v>
      </c>
      <c r="Q498" s="43">
        <v>1</v>
      </c>
      <c r="AG498" s="139" t="s">
        <v>1530</v>
      </c>
      <c r="AH498" s="140" t="s">
        <v>1531</v>
      </c>
    </row>
    <row r="499" spans="15:34" ht="12.75" hidden="1">
      <c r="O499" s="33">
        <v>541</v>
      </c>
      <c r="P499" s="34" t="s">
        <v>399</v>
      </c>
      <c r="Q499" s="43">
        <v>1</v>
      </c>
      <c r="AG499" s="139" t="s">
        <v>1532</v>
      </c>
      <c r="AH499" s="140" t="s">
        <v>1533</v>
      </c>
    </row>
    <row r="500" spans="15:34" ht="12.75" hidden="1">
      <c r="O500" s="33">
        <v>542</v>
      </c>
      <c r="P500" s="34" t="s">
        <v>389</v>
      </c>
      <c r="Q500" s="43">
        <v>1</v>
      </c>
      <c r="AG500" s="139" t="s">
        <v>1534</v>
      </c>
      <c r="AH500" s="140" t="s">
        <v>1535</v>
      </c>
    </row>
    <row r="501" spans="15:34" ht="12.75" hidden="1">
      <c r="O501" s="33">
        <v>543</v>
      </c>
      <c r="P501" s="34" t="s">
        <v>401</v>
      </c>
      <c r="Q501" s="43">
        <v>1</v>
      </c>
      <c r="AG501" s="139" t="s">
        <v>1536</v>
      </c>
      <c r="AH501" s="140" t="s">
        <v>172</v>
      </c>
    </row>
    <row r="502" spans="15:34" ht="12.75" hidden="1">
      <c r="O502" s="33">
        <v>544</v>
      </c>
      <c r="P502" s="34" t="s">
        <v>391</v>
      </c>
      <c r="Q502" s="43">
        <v>1</v>
      </c>
      <c r="AG502" s="139" t="s">
        <v>1537</v>
      </c>
      <c r="AH502" s="140" t="s">
        <v>1538</v>
      </c>
    </row>
    <row r="503" spans="15:34" ht="12.75" hidden="1">
      <c r="O503" s="33">
        <v>545</v>
      </c>
      <c r="P503" s="34" t="s">
        <v>385</v>
      </c>
      <c r="Q503" s="43">
        <v>1</v>
      </c>
      <c r="AG503" s="139" t="s">
        <v>1539</v>
      </c>
      <c r="AH503" s="140" t="s">
        <v>1540</v>
      </c>
    </row>
    <row r="504" spans="15:34" ht="12.75" hidden="1">
      <c r="O504" s="33">
        <v>547</v>
      </c>
      <c r="P504" s="34" t="s">
        <v>370</v>
      </c>
      <c r="Q504" s="43">
        <v>1</v>
      </c>
      <c r="AG504" s="139" t="s">
        <v>1541</v>
      </c>
      <c r="AH504" s="140" t="s">
        <v>174</v>
      </c>
    </row>
    <row r="505" spans="15:34" ht="12.75" hidden="1">
      <c r="O505" s="33">
        <v>548</v>
      </c>
      <c r="P505" s="34" t="s">
        <v>387</v>
      </c>
      <c r="Q505" s="43">
        <v>1</v>
      </c>
      <c r="AG505" s="139" t="s">
        <v>1542</v>
      </c>
      <c r="AH505" s="140" t="s">
        <v>1543</v>
      </c>
    </row>
    <row r="506" spans="15:34" ht="12.75" hidden="1">
      <c r="O506" s="33">
        <v>549</v>
      </c>
      <c r="P506" s="34" t="s">
        <v>374</v>
      </c>
      <c r="Q506" s="43">
        <v>1</v>
      </c>
      <c r="AG506" s="139" t="s">
        <v>1544</v>
      </c>
      <c r="AH506" s="140" t="s">
        <v>173</v>
      </c>
    </row>
    <row r="507" spans="15:34" ht="12.75" hidden="1">
      <c r="O507" s="33">
        <v>550</v>
      </c>
      <c r="P507" s="34" t="s">
        <v>369</v>
      </c>
      <c r="Q507" s="43">
        <v>1</v>
      </c>
      <c r="AG507" s="139" t="s">
        <v>1545</v>
      </c>
      <c r="AH507" s="140" t="s">
        <v>1546</v>
      </c>
    </row>
    <row r="508" spans="15:34" ht="12.75" hidden="1">
      <c r="O508" s="33">
        <v>551</v>
      </c>
      <c r="P508" s="34" t="s">
        <v>397</v>
      </c>
      <c r="Q508" s="43">
        <v>1</v>
      </c>
      <c r="AG508" s="139" t="s">
        <v>1547</v>
      </c>
      <c r="AH508" s="140" t="s">
        <v>1548</v>
      </c>
    </row>
    <row r="509" spans="15:34" ht="12.75" hidden="1">
      <c r="O509" s="33">
        <v>552</v>
      </c>
      <c r="P509" s="34" t="s">
        <v>411</v>
      </c>
      <c r="Q509" s="43">
        <v>2</v>
      </c>
      <c r="AG509" s="139" t="s">
        <v>1549</v>
      </c>
      <c r="AH509" s="140" t="s">
        <v>1550</v>
      </c>
    </row>
    <row r="510" spans="15:34" ht="12.75" hidden="1">
      <c r="O510" s="33">
        <v>553</v>
      </c>
      <c r="P510" s="34" t="s">
        <v>417</v>
      </c>
      <c r="Q510" s="43">
        <v>2</v>
      </c>
      <c r="AG510" s="139" t="s">
        <v>1551</v>
      </c>
      <c r="AH510" s="140" t="s">
        <v>1552</v>
      </c>
    </row>
    <row r="511" spans="15:34" ht="12.75" hidden="1">
      <c r="O511" s="33">
        <v>554</v>
      </c>
      <c r="P511" s="34" t="s">
        <v>422</v>
      </c>
      <c r="Q511" s="43">
        <v>2</v>
      </c>
      <c r="AG511" s="139" t="s">
        <v>1553</v>
      </c>
      <c r="AH511" s="140" t="s">
        <v>1554</v>
      </c>
    </row>
    <row r="512" spans="15:34" ht="12.75" hidden="1">
      <c r="O512" s="33">
        <v>555</v>
      </c>
      <c r="P512" s="34" t="s">
        <v>445</v>
      </c>
      <c r="Q512" s="43">
        <v>3</v>
      </c>
      <c r="AG512" s="139" t="s">
        <v>1555</v>
      </c>
      <c r="AH512" s="140" t="s">
        <v>1556</v>
      </c>
    </row>
    <row r="513" spans="15:34" ht="12.75" hidden="1">
      <c r="O513" s="33">
        <v>556</v>
      </c>
      <c r="P513" s="34" t="s">
        <v>469</v>
      </c>
      <c r="Q513" s="43">
        <v>4</v>
      </c>
      <c r="AG513" s="139" t="s">
        <v>1557</v>
      </c>
      <c r="AH513" s="140" t="s">
        <v>1558</v>
      </c>
    </row>
    <row r="514" spans="15:34" ht="12.75" hidden="1">
      <c r="O514" s="33">
        <v>557</v>
      </c>
      <c r="P514" s="34" t="s">
        <v>472</v>
      </c>
      <c r="Q514" s="43">
        <v>4</v>
      </c>
      <c r="AG514" s="139" t="s">
        <v>1559</v>
      </c>
      <c r="AH514" s="140" t="s">
        <v>1560</v>
      </c>
    </row>
    <row r="515" spans="15:34" ht="12.75" hidden="1">
      <c r="O515" s="33">
        <v>558</v>
      </c>
      <c r="P515" s="34" t="s">
        <v>2335</v>
      </c>
      <c r="Q515" s="43">
        <v>5</v>
      </c>
      <c r="AG515" s="139" t="s">
        <v>1561</v>
      </c>
      <c r="AH515" s="140" t="s">
        <v>1935</v>
      </c>
    </row>
    <row r="516" spans="15:34" ht="12.75" hidden="1">
      <c r="O516" s="33">
        <v>559</v>
      </c>
      <c r="P516" s="34" t="s">
        <v>2345</v>
      </c>
      <c r="Q516" s="43">
        <v>6</v>
      </c>
      <c r="AG516" s="139" t="s">
        <v>1936</v>
      </c>
      <c r="AH516" s="140" t="s">
        <v>1937</v>
      </c>
    </row>
    <row r="517" spans="15:34" ht="12.75" hidden="1">
      <c r="O517" s="33">
        <v>560</v>
      </c>
      <c r="P517" s="34" t="s">
        <v>2346</v>
      </c>
      <c r="Q517" s="43">
        <v>6</v>
      </c>
      <c r="AG517" s="139" t="s">
        <v>1938</v>
      </c>
      <c r="AH517" s="140" t="s">
        <v>1939</v>
      </c>
    </row>
    <row r="518" spans="15:34" ht="12.75" hidden="1">
      <c r="O518" s="33">
        <v>561</v>
      </c>
      <c r="P518" s="34" t="s">
        <v>2355</v>
      </c>
      <c r="Q518" s="43">
        <v>6</v>
      </c>
      <c r="AG518" s="139" t="s">
        <v>1940</v>
      </c>
      <c r="AH518" s="140" t="s">
        <v>1941</v>
      </c>
    </row>
    <row r="519" spans="15:34" ht="12.75" hidden="1">
      <c r="O519" s="33">
        <v>562</v>
      </c>
      <c r="P519" s="34" t="s">
        <v>2377</v>
      </c>
      <c r="Q519" s="43">
        <v>7</v>
      </c>
      <c r="AG519" s="139" t="s">
        <v>1942</v>
      </c>
      <c r="AH519" s="140" t="s">
        <v>1943</v>
      </c>
    </row>
    <row r="520" spans="15:34" ht="12.75" hidden="1">
      <c r="O520" s="33">
        <v>564</v>
      </c>
      <c r="P520" s="34" t="s">
        <v>2379</v>
      </c>
      <c r="Q520" s="43">
        <v>7</v>
      </c>
      <c r="AG520" s="139" t="s">
        <v>1944</v>
      </c>
      <c r="AH520" s="140" t="s">
        <v>1945</v>
      </c>
    </row>
    <row r="521" spans="15:34" ht="12.75" hidden="1">
      <c r="O521" s="33">
        <v>565</v>
      </c>
      <c r="P521" s="34" t="s">
        <v>2382</v>
      </c>
      <c r="Q521" s="43">
        <v>7</v>
      </c>
      <c r="AG521" s="139" t="s">
        <v>1946</v>
      </c>
      <c r="AH521" s="140" t="s">
        <v>1947</v>
      </c>
    </row>
    <row r="522" spans="15:34" ht="12.75" hidden="1">
      <c r="O522" s="33">
        <v>566</v>
      </c>
      <c r="P522" s="34" t="s">
        <v>513</v>
      </c>
      <c r="Q522" s="43">
        <v>7</v>
      </c>
      <c r="AG522" s="139" t="s">
        <v>1948</v>
      </c>
      <c r="AH522" s="140" t="s">
        <v>1949</v>
      </c>
    </row>
    <row r="523" spans="15:34" ht="12.75" hidden="1">
      <c r="O523" s="33">
        <v>567</v>
      </c>
      <c r="P523" s="34" t="s">
        <v>2847</v>
      </c>
      <c r="Q523" s="43">
        <v>12</v>
      </c>
      <c r="AG523" s="139" t="s">
        <v>1950</v>
      </c>
      <c r="AH523" s="140" t="s">
        <v>1951</v>
      </c>
    </row>
    <row r="524" spans="15:34" ht="12.75" hidden="1">
      <c r="O524" s="33">
        <v>568</v>
      </c>
      <c r="P524" s="34" t="s">
        <v>2851</v>
      </c>
      <c r="Q524" s="43">
        <v>12</v>
      </c>
      <c r="AG524" s="139" t="s">
        <v>1952</v>
      </c>
      <c r="AH524" s="140" t="s">
        <v>1953</v>
      </c>
    </row>
    <row r="525" spans="15:34" ht="12.75" hidden="1">
      <c r="O525" s="33">
        <v>569</v>
      </c>
      <c r="P525" s="34" t="s">
        <v>2853</v>
      </c>
      <c r="Q525" s="43">
        <v>12</v>
      </c>
      <c r="AG525" s="139" t="s">
        <v>1954</v>
      </c>
      <c r="AH525" s="140" t="s">
        <v>175</v>
      </c>
    </row>
    <row r="526" spans="15:34" ht="12.75" hidden="1">
      <c r="O526" s="33">
        <v>570</v>
      </c>
      <c r="P526" s="34" t="s">
        <v>2865</v>
      </c>
      <c r="Q526" s="43">
        <v>12</v>
      </c>
      <c r="AG526" s="139" t="s">
        <v>1955</v>
      </c>
      <c r="AH526" s="140" t="s">
        <v>1956</v>
      </c>
    </row>
    <row r="527" spans="15:34" ht="12.75" hidden="1">
      <c r="O527" s="33">
        <v>571</v>
      </c>
      <c r="P527" s="34" t="s">
        <v>2876</v>
      </c>
      <c r="Q527" s="43">
        <v>13</v>
      </c>
      <c r="AG527" s="139" t="s">
        <v>1957</v>
      </c>
      <c r="AH527" s="140" t="s">
        <v>1958</v>
      </c>
    </row>
    <row r="528" spans="15:34" ht="12.75" hidden="1">
      <c r="O528" s="33">
        <v>572</v>
      </c>
      <c r="P528" s="34" t="s">
        <v>2880</v>
      </c>
      <c r="Q528" s="43">
        <v>13</v>
      </c>
      <c r="AG528" s="139" t="s">
        <v>1959</v>
      </c>
      <c r="AH528" s="140" t="s">
        <v>1960</v>
      </c>
    </row>
    <row r="529" spans="15:34" ht="12.75" hidden="1">
      <c r="O529" s="33">
        <v>573</v>
      </c>
      <c r="P529" s="34" t="s">
        <v>2891</v>
      </c>
      <c r="Q529" s="43">
        <v>13</v>
      </c>
      <c r="AG529" s="139" t="s">
        <v>1961</v>
      </c>
      <c r="AH529" s="140" t="s">
        <v>1962</v>
      </c>
    </row>
    <row r="530" spans="15:34" ht="12.75" hidden="1">
      <c r="O530" s="33">
        <v>574</v>
      </c>
      <c r="P530" s="34" t="s">
        <v>2893</v>
      </c>
      <c r="Q530" s="43">
        <v>13</v>
      </c>
      <c r="AG530" s="139" t="s">
        <v>1963</v>
      </c>
      <c r="AH530" s="140" t="s">
        <v>1964</v>
      </c>
    </row>
    <row r="531" spans="15:34" ht="12.75" hidden="1">
      <c r="O531" s="33">
        <v>575</v>
      </c>
      <c r="P531" s="34" t="s">
        <v>2901</v>
      </c>
      <c r="Q531" s="43">
        <v>13</v>
      </c>
      <c r="AG531" s="139" t="s">
        <v>1965</v>
      </c>
      <c r="AH531" s="140" t="s">
        <v>1966</v>
      </c>
    </row>
    <row r="532" spans="15:34" ht="12.75" hidden="1">
      <c r="O532" s="33">
        <v>576</v>
      </c>
      <c r="P532" s="34" t="s">
        <v>1795</v>
      </c>
      <c r="Q532" s="43">
        <v>14</v>
      </c>
      <c r="AG532" s="139" t="s">
        <v>1967</v>
      </c>
      <c r="AH532" s="140" t="s">
        <v>1968</v>
      </c>
    </row>
    <row r="533" spans="15:34" ht="12.75" hidden="1">
      <c r="O533" s="33">
        <v>578</v>
      </c>
      <c r="P533" s="34" t="s">
        <v>1810</v>
      </c>
      <c r="Q533" s="43">
        <v>14</v>
      </c>
      <c r="AG533" s="139" t="s">
        <v>1969</v>
      </c>
      <c r="AH533" s="140" t="s">
        <v>176</v>
      </c>
    </row>
    <row r="534" spans="15:34" ht="12.75" hidden="1">
      <c r="O534" s="33">
        <v>579</v>
      </c>
      <c r="P534" s="34" t="s">
        <v>970</v>
      </c>
      <c r="Q534" s="43">
        <v>14</v>
      </c>
      <c r="AG534" s="139" t="s">
        <v>1970</v>
      </c>
      <c r="AH534" s="140" t="s">
        <v>1971</v>
      </c>
    </row>
    <row r="535" spans="15:34" ht="12.75" hidden="1">
      <c r="O535" s="33">
        <v>581</v>
      </c>
      <c r="P535" s="34" t="s">
        <v>1830</v>
      </c>
      <c r="Q535" s="43">
        <v>15</v>
      </c>
      <c r="AG535" s="139" t="s">
        <v>1972</v>
      </c>
      <c r="AH535" s="140" t="s">
        <v>1973</v>
      </c>
    </row>
    <row r="536" spans="15:34" ht="12.75" hidden="1">
      <c r="O536" s="33">
        <v>582</v>
      </c>
      <c r="P536" s="34" t="s">
        <v>1833</v>
      </c>
      <c r="Q536" s="43">
        <v>15</v>
      </c>
      <c r="AG536" s="139" t="s">
        <v>1974</v>
      </c>
      <c r="AH536" s="140" t="s">
        <v>2449</v>
      </c>
    </row>
    <row r="537" spans="15:34" ht="12.75" hidden="1">
      <c r="O537" s="33">
        <v>583</v>
      </c>
      <c r="P537" s="34" t="s">
        <v>2893</v>
      </c>
      <c r="Q537" s="43">
        <v>16</v>
      </c>
      <c r="AG537" s="139" t="s">
        <v>1975</v>
      </c>
      <c r="AH537" s="140" t="s">
        <v>1976</v>
      </c>
    </row>
    <row r="538" spans="15:34" ht="12.75" hidden="1">
      <c r="O538" s="33">
        <v>584</v>
      </c>
      <c r="P538" s="34" t="s">
        <v>545</v>
      </c>
      <c r="Q538" s="43">
        <v>16</v>
      </c>
      <c r="AG538" s="139" t="s">
        <v>1977</v>
      </c>
      <c r="AH538" s="140" t="s">
        <v>1978</v>
      </c>
    </row>
    <row r="539" spans="15:34" ht="12.75" hidden="1">
      <c r="O539" s="33">
        <v>585</v>
      </c>
      <c r="P539" s="34" t="s">
        <v>2745</v>
      </c>
      <c r="Q539" s="43">
        <v>17</v>
      </c>
      <c r="AG539" s="139" t="s">
        <v>1979</v>
      </c>
      <c r="AH539" s="140" t="s">
        <v>1980</v>
      </c>
    </row>
    <row r="540" spans="15:34" ht="12.75" hidden="1">
      <c r="O540" s="33">
        <v>586</v>
      </c>
      <c r="P540" s="34" t="s">
        <v>2754</v>
      </c>
      <c r="Q540" s="43">
        <v>17</v>
      </c>
      <c r="AG540" s="139" t="s">
        <v>1981</v>
      </c>
      <c r="AH540" s="140" t="s">
        <v>1982</v>
      </c>
    </row>
    <row r="541" spans="15:34" ht="12.75" hidden="1">
      <c r="O541" s="33">
        <v>587</v>
      </c>
      <c r="P541" s="34" t="s">
        <v>2755</v>
      </c>
      <c r="Q541" s="43">
        <v>17</v>
      </c>
      <c r="AG541" s="139" t="s">
        <v>1983</v>
      </c>
      <c r="AH541" s="140" t="s">
        <v>1984</v>
      </c>
    </row>
    <row r="542" spans="15:34" ht="12.75" hidden="1">
      <c r="O542" s="33">
        <v>588</v>
      </c>
      <c r="P542" s="34" t="s">
        <v>2762</v>
      </c>
      <c r="Q542" s="43">
        <v>17</v>
      </c>
      <c r="AG542" s="139" t="s">
        <v>1985</v>
      </c>
      <c r="AH542" s="140" t="s">
        <v>1986</v>
      </c>
    </row>
    <row r="543" spans="15:34" ht="12.75" hidden="1">
      <c r="O543" s="33">
        <v>589</v>
      </c>
      <c r="P543" s="34" t="s">
        <v>2769</v>
      </c>
      <c r="Q543" s="43">
        <v>17</v>
      </c>
      <c r="AG543" s="139" t="s">
        <v>1987</v>
      </c>
      <c r="AH543" s="140" t="s">
        <v>1988</v>
      </c>
    </row>
    <row r="544" spans="15:34" ht="12.75" hidden="1">
      <c r="O544" s="33">
        <v>590</v>
      </c>
      <c r="P544" s="34" t="s">
        <v>2770</v>
      </c>
      <c r="Q544" s="43">
        <v>17</v>
      </c>
      <c r="AG544" s="139" t="s">
        <v>1989</v>
      </c>
      <c r="AH544" s="140" t="s">
        <v>1990</v>
      </c>
    </row>
    <row r="545" spans="15:34" ht="12.75" hidden="1">
      <c r="O545" s="33">
        <v>591</v>
      </c>
      <c r="P545" s="34" t="s">
        <v>2773</v>
      </c>
      <c r="Q545" s="43">
        <v>17</v>
      </c>
      <c r="AG545" s="139" t="s">
        <v>1991</v>
      </c>
      <c r="AH545" s="140" t="s">
        <v>1992</v>
      </c>
    </row>
    <row r="546" spans="15:34" ht="12.75" hidden="1">
      <c r="O546" s="33">
        <v>592</v>
      </c>
      <c r="P546" s="34" t="s">
        <v>1858</v>
      </c>
      <c r="Q546" s="43">
        <v>17</v>
      </c>
      <c r="AG546" s="139" t="s">
        <v>1993</v>
      </c>
      <c r="AH546" s="140" t="s">
        <v>1994</v>
      </c>
    </row>
    <row r="547" spans="15:34" ht="12.75" hidden="1">
      <c r="O547" s="33">
        <v>593</v>
      </c>
      <c r="P547" s="34" t="s">
        <v>1100</v>
      </c>
      <c r="Q547" s="43">
        <v>17</v>
      </c>
      <c r="AG547" s="139" t="s">
        <v>1995</v>
      </c>
      <c r="AH547" s="140" t="s">
        <v>1996</v>
      </c>
    </row>
    <row r="548" spans="15:34" ht="12.75" hidden="1">
      <c r="O548" s="33">
        <v>595</v>
      </c>
      <c r="P548" s="34" t="s">
        <v>1104</v>
      </c>
      <c r="Q548" s="43">
        <v>17</v>
      </c>
      <c r="AG548" s="139" t="s">
        <v>1997</v>
      </c>
      <c r="AH548" s="140" t="s">
        <v>1998</v>
      </c>
    </row>
    <row r="549" spans="15:34" ht="12.75" hidden="1">
      <c r="O549" s="33">
        <v>596</v>
      </c>
      <c r="P549" s="34" t="s">
        <v>1116</v>
      </c>
      <c r="Q549" s="43">
        <v>18</v>
      </c>
      <c r="AG549" s="139" t="s">
        <v>1999</v>
      </c>
      <c r="AH549" s="140" t="s">
        <v>2000</v>
      </c>
    </row>
    <row r="550" spans="15:34" ht="12.75" hidden="1">
      <c r="O550" s="33">
        <v>597</v>
      </c>
      <c r="P550" s="34" t="s">
        <v>1117</v>
      </c>
      <c r="Q550" s="43">
        <v>18</v>
      </c>
      <c r="AG550" s="139" t="s">
        <v>2001</v>
      </c>
      <c r="AH550" s="140" t="s">
        <v>2002</v>
      </c>
    </row>
    <row r="551" spans="15:34" ht="12.75" hidden="1">
      <c r="O551" s="33">
        <v>598</v>
      </c>
      <c r="P551" s="34" t="s">
        <v>1145</v>
      </c>
      <c r="Q551" s="43">
        <v>19</v>
      </c>
      <c r="AG551" s="139" t="s">
        <v>2003</v>
      </c>
      <c r="AH551" s="140" t="s">
        <v>2004</v>
      </c>
    </row>
    <row r="552" spans="15:34" ht="12.75" hidden="1">
      <c r="O552" s="33">
        <v>599</v>
      </c>
      <c r="P552" s="34" t="s">
        <v>1147</v>
      </c>
      <c r="Q552" s="43">
        <v>19</v>
      </c>
      <c r="AG552" s="139" t="s">
        <v>2005</v>
      </c>
      <c r="AH552" s="140" t="s">
        <v>2006</v>
      </c>
    </row>
    <row r="553" spans="15:34" ht="12.75" hidden="1">
      <c r="O553" s="33">
        <v>600</v>
      </c>
      <c r="P553" s="34" t="s">
        <v>1152</v>
      </c>
      <c r="Q553" s="43">
        <v>19</v>
      </c>
      <c r="AG553" s="139" t="s">
        <v>2007</v>
      </c>
      <c r="AH553" s="140" t="s">
        <v>2008</v>
      </c>
    </row>
    <row r="554" spans="15:34" ht="12.75" hidden="1">
      <c r="O554" s="33">
        <v>601</v>
      </c>
      <c r="P554" s="34" t="s">
        <v>1175</v>
      </c>
      <c r="Q554" s="43">
        <v>19</v>
      </c>
      <c r="AG554" s="139" t="s">
        <v>2009</v>
      </c>
      <c r="AH554" s="140" t="s">
        <v>2010</v>
      </c>
    </row>
    <row r="555" spans="15:34" ht="12.75" hidden="1">
      <c r="O555" s="33">
        <v>602</v>
      </c>
      <c r="P555" s="34" t="s">
        <v>1178</v>
      </c>
      <c r="Q555" s="43">
        <v>19</v>
      </c>
      <c r="AG555" s="139" t="s">
        <v>2011</v>
      </c>
      <c r="AH555" s="140" t="s">
        <v>1575</v>
      </c>
    </row>
    <row r="556" spans="15:34" ht="12.75" hidden="1">
      <c r="O556" s="33">
        <v>603</v>
      </c>
      <c r="P556" s="34" t="s">
        <v>1181</v>
      </c>
      <c r="Q556" s="43">
        <v>20</v>
      </c>
      <c r="AG556" s="139" t="s">
        <v>1576</v>
      </c>
      <c r="AH556" s="140" t="s">
        <v>1577</v>
      </c>
    </row>
    <row r="557" spans="15:34" ht="12.75" hidden="1">
      <c r="O557" s="33">
        <v>604</v>
      </c>
      <c r="P557" s="34" t="s">
        <v>1187</v>
      </c>
      <c r="Q557" s="43">
        <v>20</v>
      </c>
      <c r="AG557" s="139" t="s">
        <v>1578</v>
      </c>
      <c r="AH557" s="140" t="s">
        <v>1579</v>
      </c>
    </row>
    <row r="558" spans="15:34" ht="12.75" hidden="1">
      <c r="O558" s="33">
        <v>605</v>
      </c>
      <c r="P558" s="34" t="s">
        <v>2517</v>
      </c>
      <c r="Q558" s="43">
        <v>20</v>
      </c>
      <c r="AG558" s="139" t="s">
        <v>1580</v>
      </c>
      <c r="AH558" s="140" t="s">
        <v>1581</v>
      </c>
    </row>
    <row r="559" spans="15:34" ht="12.75" hidden="1">
      <c r="O559" s="33">
        <v>606</v>
      </c>
      <c r="P559" s="34" t="s">
        <v>2521</v>
      </c>
      <c r="Q559" s="43">
        <v>20</v>
      </c>
      <c r="AG559" s="139" t="s">
        <v>1582</v>
      </c>
      <c r="AH559" s="140" t="s">
        <v>1583</v>
      </c>
    </row>
    <row r="560" spans="15:34" ht="12.75" hidden="1">
      <c r="O560" s="33">
        <v>607</v>
      </c>
      <c r="P560" s="34" t="s">
        <v>2522</v>
      </c>
      <c r="Q560" s="43">
        <v>20</v>
      </c>
      <c r="AG560" s="139" t="s">
        <v>1584</v>
      </c>
      <c r="AH560" s="140" t="s">
        <v>1585</v>
      </c>
    </row>
    <row r="561" spans="15:34" ht="12.75" hidden="1">
      <c r="O561" s="33">
        <v>608</v>
      </c>
      <c r="P561" s="34" t="s">
        <v>2525</v>
      </c>
      <c r="Q561" s="43">
        <v>20</v>
      </c>
      <c r="AG561" s="139" t="s">
        <v>1586</v>
      </c>
      <c r="AH561" s="140" t="s">
        <v>1587</v>
      </c>
    </row>
    <row r="562" spans="15:34" ht="12.75" hidden="1">
      <c r="O562" s="33">
        <v>609</v>
      </c>
      <c r="P562" s="34" t="s">
        <v>1805</v>
      </c>
      <c r="Q562" s="43">
        <v>14</v>
      </c>
      <c r="AG562" s="139" t="s">
        <v>1588</v>
      </c>
      <c r="AH562" s="140" t="s">
        <v>1589</v>
      </c>
    </row>
    <row r="563" spans="15:34" ht="12.75" hidden="1">
      <c r="O563" s="33">
        <v>610</v>
      </c>
      <c r="P563" s="34" t="s">
        <v>1853</v>
      </c>
      <c r="Q563" s="43">
        <v>16</v>
      </c>
      <c r="AG563" s="139" t="s">
        <v>1590</v>
      </c>
      <c r="AH563" s="140" t="s">
        <v>1591</v>
      </c>
    </row>
    <row r="564" spans="15:34" ht="12.75" hidden="1">
      <c r="O564" s="33">
        <v>612</v>
      </c>
      <c r="P564" s="34" t="s">
        <v>1854</v>
      </c>
      <c r="Q564" s="43">
        <v>16</v>
      </c>
      <c r="AG564" s="139" t="s">
        <v>1592</v>
      </c>
      <c r="AH564" s="140" t="s">
        <v>1593</v>
      </c>
    </row>
    <row r="565" spans="15:34" ht="12.75" hidden="1">
      <c r="O565" s="33">
        <v>614</v>
      </c>
      <c r="P565" s="34" t="s">
        <v>1822</v>
      </c>
      <c r="Q565" s="43">
        <v>14</v>
      </c>
      <c r="AG565" s="139" t="s">
        <v>1594</v>
      </c>
      <c r="AH565" s="140" t="s">
        <v>178</v>
      </c>
    </row>
    <row r="566" spans="15:34" ht="12.75" hidden="1">
      <c r="O566" s="33">
        <v>616</v>
      </c>
      <c r="P566" s="34" t="s">
        <v>2357</v>
      </c>
      <c r="Q566" s="43">
        <v>6</v>
      </c>
      <c r="AG566" s="139" t="s">
        <v>1595</v>
      </c>
      <c r="AH566" s="140" t="s">
        <v>1596</v>
      </c>
    </row>
    <row r="567" spans="15:34" ht="12.75" hidden="1">
      <c r="O567" s="33">
        <v>617</v>
      </c>
      <c r="P567" s="34" t="s">
        <v>1829</v>
      </c>
      <c r="Q567" s="43">
        <v>15</v>
      </c>
      <c r="AG567" s="139" t="s">
        <v>1597</v>
      </c>
      <c r="AH567" s="140" t="s">
        <v>1598</v>
      </c>
    </row>
    <row r="568" spans="15:34" ht="12.75" hidden="1">
      <c r="O568" s="33">
        <v>618</v>
      </c>
      <c r="P568" s="34" t="s">
        <v>377</v>
      </c>
      <c r="Q568" s="43">
        <v>6</v>
      </c>
      <c r="AG568" s="139" t="s">
        <v>1599</v>
      </c>
      <c r="AH568" s="140" t="s">
        <v>177</v>
      </c>
    </row>
    <row r="569" spans="15:34" ht="12.75" hidden="1">
      <c r="O569" s="33">
        <v>619</v>
      </c>
      <c r="P569" s="34" t="s">
        <v>1670</v>
      </c>
      <c r="Q569" s="43">
        <v>18</v>
      </c>
      <c r="AG569" s="139" t="s">
        <v>1600</v>
      </c>
      <c r="AH569" s="140" t="s">
        <v>1601</v>
      </c>
    </row>
    <row r="570" spans="15:34" ht="12.75" hidden="1">
      <c r="O570" s="33">
        <v>620</v>
      </c>
      <c r="P570" s="34" t="s">
        <v>1671</v>
      </c>
      <c r="Q570" s="43">
        <v>20</v>
      </c>
      <c r="AG570" s="139" t="s">
        <v>1602</v>
      </c>
      <c r="AH570" s="140" t="s">
        <v>1603</v>
      </c>
    </row>
    <row r="571" spans="15:34" ht="12.75" hidden="1">
      <c r="O571" s="33">
        <v>621</v>
      </c>
      <c r="P571" s="34" t="s">
        <v>1668</v>
      </c>
      <c r="Q571" s="43">
        <v>15</v>
      </c>
      <c r="AG571" s="139" t="s">
        <v>1604</v>
      </c>
      <c r="AH571" s="140" t="s">
        <v>1605</v>
      </c>
    </row>
    <row r="572" spans="15:34" ht="12.75" hidden="1">
      <c r="O572" s="33">
        <v>622</v>
      </c>
      <c r="P572" s="34" t="s">
        <v>1856</v>
      </c>
      <c r="Q572" s="43">
        <v>13</v>
      </c>
      <c r="AG572" s="139" t="s">
        <v>1606</v>
      </c>
      <c r="AH572" s="140" t="s">
        <v>1607</v>
      </c>
    </row>
    <row r="573" spans="15:34" ht="12.75" hidden="1">
      <c r="O573" s="33">
        <v>623</v>
      </c>
      <c r="P573" s="34" t="s">
        <v>334</v>
      </c>
      <c r="Q573" s="43">
        <v>4</v>
      </c>
      <c r="AG573" s="139" t="s">
        <v>1608</v>
      </c>
      <c r="AH573" s="140" t="s">
        <v>2444</v>
      </c>
    </row>
    <row r="574" spans="15:34" ht="12.75" hidden="1">
      <c r="O574" s="33">
        <v>624</v>
      </c>
      <c r="P574" s="34" t="s">
        <v>364</v>
      </c>
      <c r="Q574" s="43">
        <v>8</v>
      </c>
      <c r="AG574" s="139" t="s">
        <v>1609</v>
      </c>
      <c r="AH574" s="140" t="s">
        <v>2445</v>
      </c>
    </row>
    <row r="575" spans="15:34" ht="12.75" hidden="1">
      <c r="O575" s="33">
        <v>625</v>
      </c>
      <c r="P575" s="34" t="s">
        <v>2252</v>
      </c>
      <c r="Q575" s="43">
        <v>13</v>
      </c>
      <c r="AG575" s="139" t="s">
        <v>1610</v>
      </c>
      <c r="AH575" s="140" t="s">
        <v>2446</v>
      </c>
    </row>
    <row r="576" spans="15:34" ht="12.75" hidden="1">
      <c r="O576" s="33">
        <v>626</v>
      </c>
      <c r="P576" s="34" t="s">
        <v>2250</v>
      </c>
      <c r="Q576" s="43">
        <v>15</v>
      </c>
      <c r="AG576" s="139" t="s">
        <v>1611</v>
      </c>
      <c r="AH576" s="140" t="s">
        <v>1612</v>
      </c>
    </row>
    <row r="577" spans="15:34" ht="12.75" hidden="1">
      <c r="O577" s="33">
        <v>628</v>
      </c>
      <c r="P577" s="34" t="s">
        <v>2251</v>
      </c>
      <c r="Q577" s="43">
        <v>16</v>
      </c>
      <c r="AG577" s="139" t="s">
        <v>1613</v>
      </c>
      <c r="AH577" s="140" t="s">
        <v>1614</v>
      </c>
    </row>
    <row r="578" spans="15:34" ht="12.75" hidden="1">
      <c r="O578" s="33">
        <v>629</v>
      </c>
      <c r="P578" s="34" t="s">
        <v>363</v>
      </c>
      <c r="Q578" s="43">
        <v>18</v>
      </c>
      <c r="AG578" s="139" t="s">
        <v>1615</v>
      </c>
      <c r="AH578" s="140" t="s">
        <v>1616</v>
      </c>
    </row>
    <row r="579" spans="15:34" ht="12.75" hidden="1">
      <c r="O579" s="33">
        <v>631</v>
      </c>
      <c r="P579" s="34" t="s">
        <v>2253</v>
      </c>
      <c r="Q579" s="43">
        <v>18</v>
      </c>
      <c r="AG579" s="139" t="s">
        <v>1617</v>
      </c>
      <c r="AH579" s="140" t="s">
        <v>2447</v>
      </c>
    </row>
    <row r="580" spans="15:34" ht="12.75" hidden="1">
      <c r="O580" s="1">
        <v>710</v>
      </c>
      <c r="P580" s="1" t="s">
        <v>2434</v>
      </c>
      <c r="Q580" s="41">
        <v>1</v>
      </c>
      <c r="AG580" s="139" t="s">
        <v>1618</v>
      </c>
      <c r="AH580" s="140" t="s">
        <v>2448</v>
      </c>
    </row>
    <row r="581" spans="33:34" ht="12.75" hidden="1">
      <c r="AG581" s="139" t="s">
        <v>1619</v>
      </c>
      <c r="AH581" s="140" t="s">
        <v>2301</v>
      </c>
    </row>
    <row r="582" spans="33:34" ht="12.75" hidden="1">
      <c r="AG582" s="139" t="s">
        <v>2302</v>
      </c>
      <c r="AH582" s="140" t="s">
        <v>2408</v>
      </c>
    </row>
    <row r="583" spans="33:34" ht="12.75" hidden="1">
      <c r="AG583" s="139" t="s">
        <v>2409</v>
      </c>
      <c r="AH583" s="140" t="s">
        <v>2410</v>
      </c>
    </row>
    <row r="584" spans="33:34" ht="12.75" hidden="1">
      <c r="AG584" s="139" t="s">
        <v>2411</v>
      </c>
      <c r="AH584" s="140" t="s">
        <v>2412</v>
      </c>
    </row>
    <row r="585" spans="33:34" ht="12.75" hidden="1">
      <c r="AG585" s="139" t="s">
        <v>2413</v>
      </c>
      <c r="AH585" s="140" t="s">
        <v>2414</v>
      </c>
    </row>
    <row r="586" spans="33:34" ht="12.75" hidden="1">
      <c r="AG586" s="139" t="s">
        <v>2415</v>
      </c>
      <c r="AH586" s="140" t="s">
        <v>2416</v>
      </c>
    </row>
    <row r="587" spans="33:34" ht="12.75" hidden="1">
      <c r="AG587" s="139" t="s">
        <v>2417</v>
      </c>
      <c r="AH587" s="140" t="s">
        <v>2418</v>
      </c>
    </row>
    <row r="588" spans="33:34" ht="12.75" hidden="1">
      <c r="AG588" s="139" t="s">
        <v>2419</v>
      </c>
      <c r="AH588" s="140" t="s">
        <v>2420</v>
      </c>
    </row>
    <row r="589" spans="33:34" ht="12.75" hidden="1">
      <c r="AG589" s="139" t="s">
        <v>2421</v>
      </c>
      <c r="AH589" s="140" t="s">
        <v>548</v>
      </c>
    </row>
    <row r="590" spans="33:34" ht="12.75" hidden="1">
      <c r="AG590" s="139" t="s">
        <v>549</v>
      </c>
      <c r="AH590" s="140" t="s">
        <v>550</v>
      </c>
    </row>
    <row r="591" spans="33:34" ht="12.75" hidden="1">
      <c r="AG591" s="139" t="s">
        <v>551</v>
      </c>
      <c r="AH591" s="140" t="s">
        <v>552</v>
      </c>
    </row>
    <row r="592" spans="33:34" ht="12.75" hidden="1">
      <c r="AG592" s="139" t="s">
        <v>553</v>
      </c>
      <c r="AH592" s="140" t="s">
        <v>554</v>
      </c>
    </row>
    <row r="593" spans="33:34" ht="12.75" hidden="1">
      <c r="AG593" s="139" t="s">
        <v>555</v>
      </c>
      <c r="AH593" s="140" t="s">
        <v>556</v>
      </c>
    </row>
    <row r="594" spans="33:34" ht="12.75" hidden="1">
      <c r="AG594" s="139" t="s">
        <v>557</v>
      </c>
      <c r="AH594" s="140" t="s">
        <v>558</v>
      </c>
    </row>
    <row r="595" spans="33:34" ht="12.75" hidden="1">
      <c r="AG595" s="139" t="s">
        <v>559</v>
      </c>
      <c r="AH595" s="140" t="s">
        <v>560</v>
      </c>
    </row>
    <row r="596" spans="33:34" ht="12.75" hidden="1">
      <c r="AG596" s="139" t="s">
        <v>561</v>
      </c>
      <c r="AH596" s="140" t="s">
        <v>562</v>
      </c>
    </row>
    <row r="597" spans="33:34" ht="12.75" hidden="1">
      <c r="AG597" s="139" t="s">
        <v>563</v>
      </c>
      <c r="AH597" s="140" t="s">
        <v>564</v>
      </c>
    </row>
    <row r="598" spans="33:34" ht="12.75" hidden="1">
      <c r="AG598" s="139" t="s">
        <v>565</v>
      </c>
      <c r="AH598" s="140" t="s">
        <v>566</v>
      </c>
    </row>
    <row r="599" spans="33:34" ht="12.75" hidden="1">
      <c r="AG599" s="139" t="s">
        <v>567</v>
      </c>
      <c r="AH599" s="140" t="s">
        <v>568</v>
      </c>
    </row>
    <row r="600" spans="33:34" ht="12.75" hidden="1">
      <c r="AG600" s="139" t="s">
        <v>569</v>
      </c>
      <c r="AH600" s="140" t="s">
        <v>570</v>
      </c>
    </row>
    <row r="601" spans="33:34" ht="12.75" hidden="1">
      <c r="AG601" s="139" t="s">
        <v>571</v>
      </c>
      <c r="AH601" s="140" t="s">
        <v>572</v>
      </c>
    </row>
    <row r="602" spans="33:34" ht="12.75" hidden="1">
      <c r="AG602" s="139" t="s">
        <v>573</v>
      </c>
      <c r="AH602" s="140" t="s">
        <v>574</v>
      </c>
    </row>
    <row r="603" spans="33:34" ht="12.75" hidden="1">
      <c r="AG603" s="139" t="s">
        <v>575</v>
      </c>
      <c r="AH603" s="140" t="s">
        <v>576</v>
      </c>
    </row>
    <row r="604" spans="33:34" ht="12.75" hidden="1">
      <c r="AG604" s="139" t="s">
        <v>577</v>
      </c>
      <c r="AH604" s="140" t="s">
        <v>578</v>
      </c>
    </row>
    <row r="605" spans="33:34" ht="12.75" hidden="1">
      <c r="AG605" s="139" t="s">
        <v>579</v>
      </c>
      <c r="AH605" s="140" t="s">
        <v>580</v>
      </c>
    </row>
    <row r="606" spans="33:34" ht="12.75" hidden="1">
      <c r="AG606" s="139" t="s">
        <v>581</v>
      </c>
      <c r="AH606" s="140" t="s">
        <v>582</v>
      </c>
    </row>
    <row r="607" spans="33:34" ht="12.75" hidden="1">
      <c r="AG607" s="139" t="s">
        <v>583</v>
      </c>
      <c r="AH607" s="140" t="s">
        <v>584</v>
      </c>
    </row>
    <row r="608" spans="33:34" ht="12.75" hidden="1">
      <c r="AG608" s="139" t="s">
        <v>585</v>
      </c>
      <c r="AH608" s="140" t="s">
        <v>586</v>
      </c>
    </row>
    <row r="609" spans="33:34" ht="12.75" hidden="1">
      <c r="AG609" s="139" t="s">
        <v>587</v>
      </c>
      <c r="AH609" s="140" t="s">
        <v>649</v>
      </c>
    </row>
    <row r="610" spans="33:34" ht="12.75" hidden="1">
      <c r="AG610" s="139" t="s">
        <v>650</v>
      </c>
      <c r="AH610" s="140" t="s">
        <v>651</v>
      </c>
    </row>
    <row r="611" spans="33:34" ht="12.75" hidden="1">
      <c r="AG611" s="139" t="s">
        <v>652</v>
      </c>
      <c r="AH611" s="140" t="s">
        <v>653</v>
      </c>
    </row>
    <row r="612" spans="33:34" ht="12.75" hidden="1">
      <c r="AG612" s="8" t="s">
        <v>654</v>
      </c>
      <c r="AH612" s="8" t="s">
        <v>655</v>
      </c>
    </row>
    <row r="613" spans="33:34" ht="12.75" hidden="1">
      <c r="AG613" s="8" t="s">
        <v>656</v>
      </c>
      <c r="AH613" s="8" t="s">
        <v>657</v>
      </c>
    </row>
    <row r="614" spans="33:34" ht="12.75" hidden="1">
      <c r="AG614" s="8" t="s">
        <v>658</v>
      </c>
      <c r="AH614" s="8" t="s">
        <v>659</v>
      </c>
    </row>
    <row r="615" spans="33:34" ht="12.75" hidden="1">
      <c r="AG615" s="8" t="s">
        <v>660</v>
      </c>
      <c r="AH615" s="8" t="s">
        <v>661</v>
      </c>
    </row>
    <row r="616" spans="33:34" ht="12.75" hidden="1">
      <c r="AG616" s="8" t="s">
        <v>662</v>
      </c>
      <c r="AH616" s="8" t="s">
        <v>663</v>
      </c>
    </row>
    <row r="617" spans="33:34" ht="12.75" hidden="1">
      <c r="AG617" s="8" t="s">
        <v>664</v>
      </c>
      <c r="AH617" s="8" t="s">
        <v>665</v>
      </c>
    </row>
    <row r="618" spans="33:34" ht="12.75" hidden="1">
      <c r="AG618" s="8" t="s">
        <v>666</v>
      </c>
      <c r="AH618" s="8" t="s">
        <v>667</v>
      </c>
    </row>
    <row r="619" spans="33:34" ht="12.75" hidden="1">
      <c r="AG619" s="8" t="s">
        <v>668</v>
      </c>
      <c r="AH619" s="8" t="s">
        <v>669</v>
      </c>
    </row>
    <row r="620" spans="33:34" ht="12.75" hidden="1">
      <c r="AG620" s="8" t="s">
        <v>670</v>
      </c>
      <c r="AH620" s="8" t="s">
        <v>671</v>
      </c>
    </row>
    <row r="621" spans="33:34" ht="12.75" hidden="1">
      <c r="AG621" s="8" t="s">
        <v>672</v>
      </c>
      <c r="AH621" s="8" t="s">
        <v>673</v>
      </c>
    </row>
    <row r="622" spans="33:34" ht="12.75" hidden="1">
      <c r="AG622" s="8" t="s">
        <v>674</v>
      </c>
      <c r="AH622" s="8" t="s">
        <v>675</v>
      </c>
    </row>
    <row r="623" spans="33:34" ht="12.75" hidden="1">
      <c r="AG623" s="8" t="s">
        <v>676</v>
      </c>
      <c r="AH623" s="8" t="s">
        <v>2908</v>
      </c>
    </row>
    <row r="624" spans="33:34" ht="12.75" hidden="1">
      <c r="AG624" s="8" t="s">
        <v>2909</v>
      </c>
      <c r="AH624" s="8" t="s">
        <v>1326</v>
      </c>
    </row>
    <row r="625" spans="33:34" ht="12.75" hidden="1">
      <c r="AG625" s="8" t="s">
        <v>1327</v>
      </c>
      <c r="AH625" s="8" t="s">
        <v>1328</v>
      </c>
    </row>
    <row r="626" spans="33:34" ht="12.75" hidden="1">
      <c r="AG626" s="8" t="s">
        <v>1329</v>
      </c>
      <c r="AH626" s="8" t="s">
        <v>1330</v>
      </c>
    </row>
    <row r="627" spans="33:34" ht="12.75" hidden="1">
      <c r="AG627" s="8" t="s">
        <v>1331</v>
      </c>
      <c r="AH627" s="8" t="s">
        <v>1332</v>
      </c>
    </row>
    <row r="628" spans="33:34" ht="12.75" hidden="1">
      <c r="AG628" s="8" t="s">
        <v>1333</v>
      </c>
      <c r="AH628" s="8" t="s">
        <v>1334</v>
      </c>
    </row>
    <row r="629" spans="33:34" ht="12.75" hidden="1">
      <c r="AG629" s="8" t="s">
        <v>1335</v>
      </c>
      <c r="AH629" s="8" t="s">
        <v>162</v>
      </c>
    </row>
    <row r="630" spans="33:34" ht="12.75" hidden="1">
      <c r="AG630" s="8" t="s">
        <v>1336</v>
      </c>
      <c r="AH630" s="8" t="s">
        <v>1337</v>
      </c>
    </row>
    <row r="631" spans="33:34" ht="12.75" hidden="1">
      <c r="AG631" s="8" t="s">
        <v>1338</v>
      </c>
      <c r="AH631" s="8" t="s">
        <v>1339</v>
      </c>
    </row>
    <row r="632" spans="33:34" ht="12.75" hidden="1">
      <c r="AG632" s="8" t="s">
        <v>1340</v>
      </c>
      <c r="AH632" s="8" t="s">
        <v>2513</v>
      </c>
    </row>
    <row r="633" spans="33:34" ht="12.75" hidden="1">
      <c r="AG633" s="8" t="s">
        <v>1341</v>
      </c>
      <c r="AH633" s="8" t="s">
        <v>2514</v>
      </c>
    </row>
    <row r="634" spans="33:34" ht="12.75" hidden="1">
      <c r="AG634" s="8" t="s">
        <v>1342</v>
      </c>
      <c r="AH634" s="8" t="s">
        <v>1343</v>
      </c>
    </row>
    <row r="635" spans="33:34" ht="12.75" hidden="1">
      <c r="AG635" s="8" t="s">
        <v>1344</v>
      </c>
      <c r="AH635" s="8" t="s">
        <v>1345</v>
      </c>
    </row>
    <row r="636" spans="33:34" ht="12.75" hidden="1">
      <c r="AG636" s="8" t="s">
        <v>1346</v>
      </c>
      <c r="AH636" s="8" t="s">
        <v>2515</v>
      </c>
    </row>
    <row r="637" spans="33:34" ht="12.75" hidden="1">
      <c r="AG637" s="8" t="s">
        <v>1347</v>
      </c>
      <c r="AH637" s="8" t="s">
        <v>1348</v>
      </c>
    </row>
    <row r="638" spans="33:34" ht="12.75" hidden="1">
      <c r="AG638" s="8" t="s">
        <v>1349</v>
      </c>
      <c r="AH638" s="8" t="s">
        <v>2516</v>
      </c>
    </row>
    <row r="639" spans="33:34" ht="12.75" hidden="1">
      <c r="AG639" s="8" t="s">
        <v>1350</v>
      </c>
      <c r="AH639" s="8" t="s">
        <v>1351</v>
      </c>
    </row>
  </sheetData>
  <sheetProtection password="C79A" sheet="1" objects="1"/>
  <mergeCells count="189">
    <mergeCell ref="B182:C182"/>
    <mergeCell ref="D182:E182"/>
    <mergeCell ref="B184:C184"/>
    <mergeCell ref="D184:E184"/>
    <mergeCell ref="F184:H184"/>
    <mergeCell ref="I184:K184"/>
    <mergeCell ref="A174:G174"/>
    <mergeCell ref="B175:G175"/>
    <mergeCell ref="B176:G176"/>
    <mergeCell ref="B178:C178"/>
    <mergeCell ref="D178:F178"/>
    <mergeCell ref="B180:C180"/>
    <mergeCell ref="D180:F180"/>
    <mergeCell ref="B168:G168"/>
    <mergeCell ref="B169:G169"/>
    <mergeCell ref="B170:G170"/>
    <mergeCell ref="B171:G171"/>
    <mergeCell ref="B172:G172"/>
    <mergeCell ref="B173:G173"/>
    <mergeCell ref="A166:G167"/>
    <mergeCell ref="H166:H167"/>
    <mergeCell ref="I166:J166"/>
    <mergeCell ref="B164:G164"/>
    <mergeCell ref="B165:G165"/>
    <mergeCell ref="A159:K159"/>
    <mergeCell ref="B160:G160"/>
    <mergeCell ref="B161:G161"/>
    <mergeCell ref="B162:G162"/>
    <mergeCell ref="K166:K167"/>
    <mergeCell ref="B163:G163"/>
    <mergeCell ref="B155:G155"/>
    <mergeCell ref="B150:G150"/>
    <mergeCell ref="B156:G156"/>
    <mergeCell ref="B157:G157"/>
    <mergeCell ref="B158:G158"/>
    <mergeCell ref="B151:G151"/>
    <mergeCell ref="B152:G152"/>
    <mergeCell ref="B153:G153"/>
    <mergeCell ref="B154:G154"/>
    <mergeCell ref="B144:G144"/>
    <mergeCell ref="B145:G145"/>
    <mergeCell ref="B146:G146"/>
    <mergeCell ref="B147:G147"/>
    <mergeCell ref="B148:G148"/>
    <mergeCell ref="B149:G149"/>
    <mergeCell ref="B138:G138"/>
    <mergeCell ref="B139:G139"/>
    <mergeCell ref="B140:G140"/>
    <mergeCell ref="B141:G141"/>
    <mergeCell ref="B142:G142"/>
    <mergeCell ref="B143:G143"/>
    <mergeCell ref="B132:G132"/>
    <mergeCell ref="B133:G133"/>
    <mergeCell ref="B134:G134"/>
    <mergeCell ref="B135:G135"/>
    <mergeCell ref="B136:G136"/>
    <mergeCell ref="B137:G137"/>
    <mergeCell ref="B126:G126"/>
    <mergeCell ref="B127:G127"/>
    <mergeCell ref="B128:G128"/>
    <mergeCell ref="B129:G129"/>
    <mergeCell ref="B130:G130"/>
    <mergeCell ref="B131:G131"/>
    <mergeCell ref="B120:G120"/>
    <mergeCell ref="B121:G121"/>
    <mergeCell ref="B122:G122"/>
    <mergeCell ref="B123:G123"/>
    <mergeCell ref="B124:G124"/>
    <mergeCell ref="B125:G125"/>
    <mergeCell ref="B114:G114"/>
    <mergeCell ref="B115:G115"/>
    <mergeCell ref="B116:G116"/>
    <mergeCell ref="B117:G117"/>
    <mergeCell ref="B118:G118"/>
    <mergeCell ref="B119:G119"/>
    <mergeCell ref="B108:G108"/>
    <mergeCell ref="B109:G109"/>
    <mergeCell ref="B110:G110"/>
    <mergeCell ref="B111:G111"/>
    <mergeCell ref="B112:G112"/>
    <mergeCell ref="B113:G113"/>
    <mergeCell ref="B102:G102"/>
    <mergeCell ref="B103:G103"/>
    <mergeCell ref="B104:G104"/>
    <mergeCell ref="B105:G105"/>
    <mergeCell ref="B106:G106"/>
    <mergeCell ref="B107:G107"/>
    <mergeCell ref="B96:G96"/>
    <mergeCell ref="B97:G97"/>
    <mergeCell ref="B98:G98"/>
    <mergeCell ref="B99:G99"/>
    <mergeCell ref="B100:G100"/>
    <mergeCell ref="B101:G101"/>
    <mergeCell ref="B90:G90"/>
    <mergeCell ref="B91:G91"/>
    <mergeCell ref="B92:G92"/>
    <mergeCell ref="B93:G93"/>
    <mergeCell ref="B94:G94"/>
    <mergeCell ref="B95:G95"/>
    <mergeCell ref="B88:G88"/>
    <mergeCell ref="B89:G89"/>
    <mergeCell ref="B57:G57"/>
    <mergeCell ref="B45:G45"/>
    <mergeCell ref="B46:G46"/>
    <mergeCell ref="B47:G47"/>
    <mergeCell ref="B48:G48"/>
    <mergeCell ref="B52:G52"/>
    <mergeCell ref="B53:G53"/>
    <mergeCell ref="B55:G55"/>
    <mergeCell ref="B87:G87"/>
    <mergeCell ref="A22:I22"/>
    <mergeCell ref="B24:G24"/>
    <mergeCell ref="B29:G29"/>
    <mergeCell ref="B30:G30"/>
    <mergeCell ref="B31:G31"/>
    <mergeCell ref="B32:G32"/>
    <mergeCell ref="B33:G33"/>
    <mergeCell ref="B34:G34"/>
    <mergeCell ref="B75:G75"/>
    <mergeCell ref="J3:K3"/>
    <mergeCell ref="C6:H6"/>
    <mergeCell ref="A5:I5"/>
    <mergeCell ref="A3:I3"/>
    <mergeCell ref="A6:B6"/>
    <mergeCell ref="I6:J6"/>
    <mergeCell ref="A4:K4"/>
    <mergeCell ref="B38:G38"/>
    <mergeCell ref="G10:I10"/>
    <mergeCell ref="J10:K10"/>
    <mergeCell ref="A12:B12"/>
    <mergeCell ref="C10:F10"/>
    <mergeCell ref="C12:F12"/>
    <mergeCell ref="I20:K20"/>
    <mergeCell ref="B25:G25"/>
    <mergeCell ref="A8:B8"/>
    <mergeCell ref="J8:K8"/>
    <mergeCell ref="A10:B10"/>
    <mergeCell ref="B63:G63"/>
    <mergeCell ref="A14:B14"/>
    <mergeCell ref="C20:H20"/>
    <mergeCell ref="B39:G39"/>
    <mergeCell ref="C14:E14"/>
    <mergeCell ref="B37:G37"/>
    <mergeCell ref="A18:B18"/>
    <mergeCell ref="B28:G28"/>
    <mergeCell ref="A20:B20"/>
    <mergeCell ref="A16:B16"/>
    <mergeCell ref="B27:G27"/>
    <mergeCell ref="B64:G64"/>
    <mergeCell ref="A26:K26"/>
    <mergeCell ref="J22:K22"/>
    <mergeCell ref="B54:G54"/>
    <mergeCell ref="B49:G49"/>
    <mergeCell ref="B62:G62"/>
    <mergeCell ref="B58:G58"/>
    <mergeCell ref="B40:G40"/>
    <mergeCell ref="B41:G41"/>
    <mergeCell ref="B35:G35"/>
    <mergeCell ref="B36:G36"/>
    <mergeCell ref="B50:G50"/>
    <mergeCell ref="B43:G43"/>
    <mergeCell ref="B44:G44"/>
    <mergeCell ref="B56:G56"/>
    <mergeCell ref="B78:G78"/>
    <mergeCell ref="B79:G79"/>
    <mergeCell ref="B51:G51"/>
    <mergeCell ref="B74:G74"/>
    <mergeCell ref="A67:K67"/>
    <mergeCell ref="B42:G42"/>
    <mergeCell ref="B65:G65"/>
    <mergeCell ref="B59:G59"/>
    <mergeCell ref="B60:G60"/>
    <mergeCell ref="B61:G61"/>
    <mergeCell ref="B69:G69"/>
    <mergeCell ref="B70:G70"/>
    <mergeCell ref="B68:G68"/>
    <mergeCell ref="B66:G66"/>
    <mergeCell ref="B76:G76"/>
    <mergeCell ref="B77:G77"/>
    <mergeCell ref="B71:G71"/>
    <mergeCell ref="B72:G72"/>
    <mergeCell ref="B73:G73"/>
    <mergeCell ref="B86:G86"/>
    <mergeCell ref="B81:G81"/>
    <mergeCell ref="B84:G84"/>
    <mergeCell ref="B85:G85"/>
    <mergeCell ref="B83:G83"/>
    <mergeCell ref="B80:G80"/>
    <mergeCell ref="B82:G82"/>
  </mergeCells>
  <conditionalFormatting sqref="H21:I21">
    <cfRule type="cellIs" priority="1" dxfId="13" operator="equal" stopIfTrue="1">
      <formula>"Neke kontrole na obrascu još nisu zadovoljene"</formula>
    </cfRule>
  </conditionalFormatting>
  <conditionalFormatting sqref="I168:J173 I27:J66 I160:J165 I68:J158 I175:J176">
    <cfRule type="cellIs" priority="2" dxfId="0" operator="lessThan" stopIfTrue="1">
      <formula>0</formula>
    </cfRule>
  </conditionalFormatting>
  <conditionalFormatting sqref="C20:H20">
    <cfRule type="cellIs" priority="3" dxfId="12" operator="equal" stopIfTrue="1">
      <formula>"Nisu zadovoljene osnovne kontrole!!!"</formula>
    </cfRule>
    <cfRule type="cellIs" priority="4" dxfId="2" operator="equal" stopIfTrue="1">
      <formula>"Kontrole zadovoljene, postoje samo neka upozorenja"</formula>
    </cfRule>
  </conditionalFormatting>
  <dataValidations count="14">
    <dataValidation type="list" allowBlank="1" showInputMessage="1" showErrorMessage="1" errorTitle="Kriva općina" error="Županija i općina se upisuju šifarski (šifrarnik postojećih općina i pripadajućih županija imate na listu ZupOpc)" sqref="K16">
      <formula1>$O$24:$O$580</formula1>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I184:K184 D178:F178">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180:F180">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182 D184">
      <formula1>7</formula1>
      <formula2>10</formula2>
    </dataValidation>
    <dataValidation type="textLength" allowBlank="1" showErrorMessage="1" errorTitle="Neispravna adresa" error="Unesite naziv ulice i kućni broj, moraju imati najmanje 3 a najviše 38 slovnih znakova. Ako je naziv ulice toliko dug, skratite ga da stane u 38 slova." sqref="C12:F12 C14:D14">
      <formula1>3</formula1>
      <formula2>38</formula2>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C10:F10">
      <formula1>2</formula1>
      <formula2>22</formula2>
    </dataValidation>
    <dataValidation type="list" showErrorMessage="1" errorTitle="Neispravno razdoblje" error="Razdoblje mora biti jedno od ponuđenih, ako je odabrano razdoblje još kasnije od onoga u Excelu skinite sa stranica FINE ili Ministarstva noviji Excel" sqref="K6">
      <formula1>$S$26:$S$28</formula1>
    </dataValidation>
    <dataValidation type="textLength" operator="equal" allowBlank="1" showErrorMessage="1" errorTitle="Neispravno upisan matični broj" error="Matični broj mora biti upisan na osam znamenaka, s vodećim nulama ako ih ima (npr. 01234567)." sqref="C16">
      <formula1>8</formula1>
    </dataValidation>
    <dataValidation type="textLength" allowBlank="1" showErrorMessage="1" errorTitle="Naziv neispravan" error="Naziv korisnika mora imati najmanje 3 a najviše 64 slovnih znakova. Ne upisujte nazive s &quot;navodnicima&quot; i slično." sqref="C6:H6">
      <formula1>1</formula1>
      <formula2>64</formula2>
    </dataValidation>
    <dataValidation type="whole" allowBlank="1" showInputMessage="1" showErrorMessage="1" errorTitle="Neispravan unos" error="Poštanski broj mora biti u rangu poštanskih brojeva koji su u primjeni u Republici Hrvatskoj, 10000 do 60000." sqref="C8">
      <formula1>10000</formula1>
      <formula2>60000</formula2>
    </dataValidation>
    <dataValidation type="whole" operator="greaterThanOrEqual" allowBlank="1" showErrorMessage="1" errorTitle="Nedozvoljen unos" error="Dozvoljen je samo upis pozitivnih cijelih brojeva, ako je iznos nula (tj. nema podatka), upišite nulu" sqref="I68:J158 I175:J176 I168:J173 I160:J165 I27:J66">
      <formula1>0</formula1>
    </dataValidation>
    <dataValidation type="whole" allowBlank="1" showInputMessage="1" showErrorMessage="1" errorTitle="Neispravan RNO" error="Registarski broj neprofitne organizacije mora biti cjelobrojna vrijednost veća od 10. Ako u trenutku popunjavanja obrasca ne posjedujete RNO u polje upišiite nulu." sqref="E16">
      <formula1>11</formula1>
      <formula2>9999999</formula2>
    </dataValidation>
    <dataValidation type="whole" allowBlank="1" showInputMessage="1" showErrorMessage="1" errorTitle="Neispravan OIB" error="Osobni identifikacijski broj (OIB) mora biti duljine 11 znamenaka" sqref="J10:K10">
      <formula1>100</formula1>
      <formula2>99999999999</formula2>
    </dataValidation>
    <dataValidation type="list" allowBlank="1" showInputMessage="1" showErrorMessage="1" errorTitle="Neispravna šifra djelatnosti" error="Šifra djelatnosti koju ste upisali ne postoji u šifrarniku, ispravite unos." sqref="C18">
      <formula1>$AG$24:$AG$639</formula1>
    </dataValidation>
  </dataValidation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7874015748031497" header="0.3937007874015748" footer="0.5905511811023623"/>
  <pageSetup fitToHeight="0" fitToWidth="1" horizontalDpi="600" verticalDpi="600" orientation="portrait" paperSize="9" scale="73" r:id="rId3"/>
  <headerFooter alignWithMargins="0">
    <oddFooter>&amp;RStranica: &amp;P</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240"/>
  <sheetViews>
    <sheetView showGridLines="0" showRowColHeaders="0" zoomScalePageLayoutView="0" workbookViewId="0" topLeftCell="A1">
      <pane ySplit="1" topLeftCell="A20" activePane="bottomLeft" state="frozen"/>
      <selection pane="topLeft" activeCell="A1" sqref="A1"/>
      <selection pane="bottomLeft" activeCell="B30" sqref="B30:G30"/>
    </sheetView>
  </sheetViews>
  <sheetFormatPr defaultColWidth="0" defaultRowHeight="12.75" zeroHeight="1"/>
  <cols>
    <col min="1" max="1" width="8.7109375" style="1" customWidth="1"/>
    <col min="2" max="7" width="10.8515625" style="1" customWidth="1"/>
    <col min="8" max="8" width="7.7109375" style="1" customWidth="1"/>
    <col min="9" max="10" width="15.7109375" style="1" customWidth="1"/>
    <col min="11" max="11" width="8.7109375" style="1" customWidth="1"/>
    <col min="12" max="12" width="1.1484375" style="1" customWidth="1"/>
    <col min="13" max="16384" width="0" style="1" hidden="1" customWidth="1"/>
  </cols>
  <sheetData>
    <row r="1" spans="1:10" ht="30" customHeight="1">
      <c r="A1" s="63" t="s">
        <v>1226</v>
      </c>
      <c r="B1" s="64" t="s">
        <v>1227</v>
      </c>
      <c r="C1" s="64" t="s">
        <v>962</v>
      </c>
      <c r="D1" s="64" t="s">
        <v>2799</v>
      </c>
      <c r="E1" s="64" t="s">
        <v>2797</v>
      </c>
      <c r="F1" s="64" t="s">
        <v>2798</v>
      </c>
      <c r="G1" s="64" t="s">
        <v>1228</v>
      </c>
      <c r="H1" s="64" t="s">
        <v>2800</v>
      </c>
      <c r="I1" s="64" t="s">
        <v>2801</v>
      </c>
      <c r="J1" s="64" t="s">
        <v>1229</v>
      </c>
    </row>
    <row r="2" spans="1:11" s="4" customFormat="1" ht="4.5" customHeight="1">
      <c r="A2" s="21"/>
      <c r="B2" s="22"/>
      <c r="C2" s="22"/>
      <c r="D2" s="22"/>
      <c r="E2" s="22"/>
      <c r="F2" s="22"/>
      <c r="G2" s="22"/>
      <c r="H2" s="23"/>
      <c r="I2" s="22"/>
      <c r="J2" s="22"/>
      <c r="K2" s="23"/>
    </row>
    <row r="3" spans="1:11" ht="30" customHeight="1" thickBot="1">
      <c r="A3" s="465" t="s">
        <v>1210</v>
      </c>
      <c r="B3" s="466"/>
      <c r="C3" s="466"/>
      <c r="D3" s="466"/>
      <c r="E3" s="466"/>
      <c r="F3" s="466"/>
      <c r="G3" s="466"/>
      <c r="H3" s="466"/>
      <c r="I3" s="466"/>
      <c r="J3" s="107"/>
      <c r="K3" s="107"/>
    </row>
    <row r="4" spans="1:11" ht="30" customHeight="1" thickBot="1">
      <c r="A4" s="467" t="s">
        <v>1211</v>
      </c>
      <c r="B4" s="468"/>
      <c r="C4" s="468"/>
      <c r="D4" s="468"/>
      <c r="E4" s="468"/>
      <c r="F4" s="468"/>
      <c r="G4" s="468"/>
      <c r="H4" s="468"/>
      <c r="I4" s="469"/>
      <c r="J4" s="459" t="s">
        <v>1276</v>
      </c>
      <c r="K4" s="460"/>
    </row>
    <row r="5" spans="1:11" s="2" customFormat="1" ht="30" customHeight="1">
      <c r="A5" s="470" t="str">
        <f>IF(J8="","stanje na dan 31. 12. 20____. godine","stanje na dan 31.12. "&amp;MID(J8,1,4)&amp;".")</f>
        <v>stanje na dan 31.12. 2011.</v>
      </c>
      <c r="B5" s="471"/>
      <c r="C5" s="471"/>
      <c r="D5" s="471"/>
      <c r="E5" s="471"/>
      <c r="F5" s="471"/>
      <c r="G5" s="471"/>
      <c r="H5" s="471"/>
      <c r="I5" s="471"/>
      <c r="J5" s="106"/>
      <c r="K5" s="106"/>
    </row>
    <row r="6" spans="1:8" ht="15" customHeight="1">
      <c r="A6" s="445" t="s">
        <v>335</v>
      </c>
      <c r="B6" s="452"/>
      <c r="C6" s="461" t="str">
        <f>IF(AND(PRRAS!C6&lt;&gt;"",RIGHT(PRRAS!$K$6,2)="12"),PRRAS!C6,"")</f>
        <v>Udruga LAE XXI</v>
      </c>
      <c r="D6" s="461">
        <f>IF(AND(PRRAS!D6&lt;&gt;"",RIGHT(PRRAS!$K$6,2)="12"),PRRAS!D6,"")</f>
      </c>
      <c r="E6" s="461">
        <f>IF(AND(PRRAS!E6&lt;&gt;"",RIGHT(PRRAS!$K$6,2)="12"),PRRAS!E6,"")</f>
      </c>
      <c r="F6" s="461">
        <f>IF(AND(PRRAS!F6&lt;&gt;"",RIGHT(PRRAS!$K$6,2)="12"),PRRAS!F6,"")</f>
      </c>
      <c r="G6" s="461">
        <f>IF(AND(PRRAS!G6&lt;&gt;"",RIGHT(PRRAS!$K$6,2)="12"),PRRAS!G6,"")</f>
      </c>
      <c r="H6" s="461">
        <f>IF(AND(PRRAS!H6&lt;&gt;"",RIGHT(PRRAS!$K$6,2)="12"),PRRAS!H6,"")</f>
      </c>
    </row>
    <row r="7" spans="1:11" ht="4.5" customHeight="1">
      <c r="A7" s="108"/>
      <c r="B7" s="108"/>
      <c r="C7" s="109"/>
      <c r="D7" s="109"/>
      <c r="E7" s="110"/>
      <c r="F7" s="111"/>
      <c r="G7" s="111"/>
      <c r="H7" s="111"/>
      <c r="I7" s="111"/>
      <c r="J7" s="112"/>
      <c r="K7" s="113"/>
    </row>
    <row r="8" spans="1:11" ht="15" customHeight="1">
      <c r="A8" s="445" t="s">
        <v>2702</v>
      </c>
      <c r="B8" s="445"/>
      <c r="C8" s="131">
        <f>IF(AND(PRRAS!C8&lt;&gt;"",RIGHT(PRRAS!$K$6,2)="12"),PRRAS!C8,"")</f>
        <v>52220</v>
      </c>
      <c r="D8" s="114"/>
      <c r="E8" s="114"/>
      <c r="F8" s="114"/>
      <c r="G8" s="114"/>
      <c r="H8" s="451" t="s">
        <v>1863</v>
      </c>
      <c r="I8" s="452"/>
      <c r="J8" s="133" t="str">
        <f>IF(AND(PRRAS!K6&lt;&gt;"",RIGHT(PRRAS!$K$6,2)="12"),PRRAS!K6,"")</f>
        <v>2011-12</v>
      </c>
      <c r="K8" s="114"/>
    </row>
    <row r="9" spans="1:11" ht="4.5" customHeight="1">
      <c r="A9" s="115"/>
      <c r="B9" s="115"/>
      <c r="C9" s="109"/>
      <c r="D9" s="109"/>
      <c r="E9" s="111"/>
      <c r="F9" s="111"/>
      <c r="G9" s="111"/>
      <c r="H9" s="111"/>
      <c r="I9" s="111"/>
      <c r="J9" s="244"/>
      <c r="K9" s="116"/>
    </row>
    <row r="10" spans="1:11" ht="15" customHeight="1">
      <c r="A10" s="445" t="s">
        <v>365</v>
      </c>
      <c r="B10" s="445"/>
      <c r="C10" s="461" t="str">
        <f>IF(AND(PRRAS!C10&lt;&gt;"",RIGHT(PRRAS!$K$6,2)="12"),PRRAS!C10,"")</f>
        <v>Labin</v>
      </c>
      <c r="D10" s="461">
        <f>IF(AND(PRRAS!D10&lt;&gt;"",RIGHT(PRRAS!$K$6,2)="12"),PRRAS!D10,"")</f>
      </c>
      <c r="E10" s="461">
        <f>IF(AND(PRRAS!E10&lt;&gt;"",RIGHT(PRRAS!$K$6,2)="12"),PRRAS!E10,"")</f>
      </c>
      <c r="F10" s="461">
        <f>IF(AND(PRRAS!F10&lt;&gt;"",RIGHT(PRRAS!$K$6,2)="12"),PRRAS!F10,"")</f>
      </c>
      <c r="G10" s="114"/>
      <c r="H10" s="114"/>
      <c r="I10" s="122" t="s">
        <v>2385</v>
      </c>
      <c r="J10" s="245">
        <f>IF(AND(PRRAS!J10&lt;&gt;"",RIGHT(PRRAS!$K$6,2)="12"),PRRAS!J10,"")</f>
        <v>31789769778</v>
      </c>
      <c r="K10" s="114"/>
    </row>
    <row r="11" spans="1:11" ht="4.5" customHeight="1">
      <c r="A11" s="117"/>
      <c r="B11" s="118"/>
      <c r="C11" s="109"/>
      <c r="D11" s="109"/>
      <c r="E11" s="119"/>
      <c r="F11" s="119"/>
      <c r="G11" s="119"/>
      <c r="H11" s="120"/>
      <c r="I11" s="120"/>
      <c r="J11" s="244"/>
      <c r="K11" s="112"/>
    </row>
    <row r="12" spans="1:10" ht="15" customHeight="1">
      <c r="A12" s="445" t="s">
        <v>336</v>
      </c>
      <c r="B12" s="445"/>
      <c r="C12" s="461" t="str">
        <f>IF(AND(PRRAS!C12&lt;&gt;"",RIGHT(PRRAS!$K$6,2)="12"),PRRAS!C12,"")</f>
        <v>Rudarska 1</v>
      </c>
      <c r="D12" s="461">
        <f>IF(AND(PRRAS!D12&lt;&gt;"",RIGHT(PRRAS!$K$6,2)="12"),PRRAS!D12,"")</f>
      </c>
      <c r="E12" s="461">
        <f>IF(AND(PRRAS!E12&lt;&gt;"",RIGHT(PRRAS!$K$6,2)="12"),PRRAS!E12,"")</f>
      </c>
      <c r="F12" s="461">
        <f>IF(AND(PRRAS!F12&lt;&gt;"",RIGHT(PRRAS!$K$6,2)="12"),PRRAS!F12,"")</f>
      </c>
      <c r="G12" s="114"/>
      <c r="H12" s="114"/>
      <c r="I12" s="122" t="s">
        <v>2464</v>
      </c>
      <c r="J12" s="245">
        <f>IF(AND(PRRAS!E16&lt;&gt;"",RIGHT(PRRAS!$K$6,2)="12"),PRRAS!E16,"")</f>
        <v>89303</v>
      </c>
    </row>
    <row r="13" spans="1:11" ht="4.5" customHeight="1">
      <c r="A13" s="115"/>
      <c r="B13" s="115"/>
      <c r="C13" s="109"/>
      <c r="D13" s="109"/>
      <c r="E13" s="119"/>
      <c r="F13" s="119"/>
      <c r="G13" s="121"/>
      <c r="H13" s="121"/>
      <c r="I13" s="121"/>
      <c r="J13" s="244"/>
      <c r="K13" s="112"/>
    </row>
    <row r="14" spans="1:10" ht="15" customHeight="1">
      <c r="A14" s="445" t="s">
        <v>2304</v>
      </c>
      <c r="B14" s="445"/>
      <c r="C14" s="461"/>
      <c r="D14" s="461"/>
      <c r="E14" s="462"/>
      <c r="F14" s="107"/>
      <c r="G14" s="114"/>
      <c r="H14" s="114"/>
      <c r="I14" s="122" t="s">
        <v>337</v>
      </c>
      <c r="J14" s="246">
        <f>IF(AND(PRRAS!K14&lt;&gt;"",RIGHT(PRRAS!$K$6,2)="12"),PRRAS!K14,"")</f>
        <v>18</v>
      </c>
    </row>
    <row r="15" spans="1:11" ht="4.5" customHeight="1">
      <c r="A15" s="115"/>
      <c r="B15" s="115"/>
      <c r="C15" s="109"/>
      <c r="D15" s="109"/>
      <c r="E15" s="119"/>
      <c r="F15" s="119"/>
      <c r="G15" s="119"/>
      <c r="H15" s="120"/>
      <c r="I15" s="120"/>
      <c r="J15" s="244"/>
      <c r="K15" s="123"/>
    </row>
    <row r="16" spans="1:10" ht="15" customHeight="1">
      <c r="A16" s="451" t="s">
        <v>534</v>
      </c>
      <c r="B16" s="452"/>
      <c r="C16" s="133" t="str">
        <f>IF(AND(PRRAS!C16&lt;&gt;"",RIGHT(PRRAS!$K$6,2)="12"),PRRAS!C16,"")</f>
        <v>02013142</v>
      </c>
      <c r="D16" s="114"/>
      <c r="E16" s="114"/>
      <c r="F16" s="114"/>
      <c r="G16" s="114"/>
      <c r="H16" s="114"/>
      <c r="I16" s="122" t="s">
        <v>338</v>
      </c>
      <c r="J16" s="246">
        <f>IF(AND(PRRAS!K16&lt;&gt;"",RIGHT(PRRAS!$K$6,2)="12"),PRRAS!K16,"")</f>
        <v>222</v>
      </c>
    </row>
    <row r="17" spans="1:11" ht="4.5" customHeight="1">
      <c r="A17" s="115"/>
      <c r="B17" s="115"/>
      <c r="C17" s="109"/>
      <c r="D17" s="109"/>
      <c r="E17" s="119"/>
      <c r="F17" s="119"/>
      <c r="G17" s="119"/>
      <c r="H17" s="120"/>
      <c r="I17" s="120"/>
      <c r="J17" s="112"/>
      <c r="K17" s="112"/>
    </row>
    <row r="18" spans="1:11" ht="15" customHeight="1">
      <c r="A18" s="451" t="s">
        <v>339</v>
      </c>
      <c r="B18" s="452"/>
      <c r="C18" s="133" t="str">
        <f>IF(AND(PRRAS!C18&lt;&gt;"",RIGHT(PRRAS!$K$6,2)="12"),PRRAS!C18,"")</f>
        <v>9499</v>
      </c>
      <c r="D18" s="114"/>
      <c r="E18" s="114"/>
      <c r="F18" s="114"/>
      <c r="G18" s="114"/>
      <c r="H18" s="107"/>
      <c r="I18" s="107"/>
      <c r="J18" s="107"/>
      <c r="K18" s="107"/>
    </row>
    <row r="19" spans="1:11" ht="4.5" customHeight="1">
      <c r="A19" s="115"/>
      <c r="B19" s="115"/>
      <c r="C19" s="109"/>
      <c r="D19" s="109"/>
      <c r="E19" s="119"/>
      <c r="F19" s="119"/>
      <c r="G19" s="119"/>
      <c r="H19" s="124"/>
      <c r="I19" s="124"/>
      <c r="J19" s="125"/>
      <c r="K19" s="125"/>
    </row>
    <row r="20" spans="1:11" ht="15" customHeight="1">
      <c r="A20" s="451" t="s">
        <v>2433</v>
      </c>
      <c r="B20" s="452"/>
      <c r="C20" s="368" t="str">
        <f>IF(Kontrole!J2&gt;0,"Nisu zadovoljene osnovne kontrole!!!",IF(Kontrole!J1&gt;0,"Kontrole zadovoljene, postoje samo neka upozorenja","Sve su kontrole zadovoljene"))</f>
        <v>Kontrole zadovoljene, postoje samo neka upozorenja</v>
      </c>
      <c r="D20" s="368"/>
      <c r="E20" s="368"/>
      <c r="F20" s="368"/>
      <c r="G20" s="368"/>
      <c r="H20" s="368"/>
      <c r="I20" s="463" t="str">
        <f>"Verzija Excel datoteke: "&amp;MID(PraviPod!G30,1,1)&amp;"."&amp;MID(PraviPod!G30,2,1)&amp;"."&amp;MID(PraviPod!G30,3,1)&amp;"."</f>
        <v>Verzija Excel datoteke: 2.0.5.</v>
      </c>
      <c r="J20" s="464"/>
      <c r="K20" s="464"/>
    </row>
    <row r="21" spans="1:11" ht="4.5" customHeight="1">
      <c r="A21" s="126"/>
      <c r="B21" s="126"/>
      <c r="C21" s="127"/>
      <c r="D21" s="127"/>
      <c r="E21" s="127"/>
      <c r="F21" s="127"/>
      <c r="G21" s="127"/>
      <c r="H21" s="128"/>
      <c r="I21" s="128"/>
      <c r="J21" s="129"/>
      <c r="K21" s="129"/>
    </row>
    <row r="22" spans="1:11" ht="24.75" customHeight="1">
      <c r="A22" s="391" t="str">
        <f>IF(AND(PRRAS!A22&lt;&gt;"",RIGHT(PRRAS!$K$6,2)="12"),PRRAS!A22,"")</f>
        <v>Djelatnost: Djelatnosti ostalih članskih organizacija, d. n.</v>
      </c>
      <c r="B22" s="392">
        <f>IF(AND(PRRAS!B22&lt;&gt;"",RIGHT(PRRAS!$K$6,2)="12"),PRRAS!B22,"")</f>
      </c>
      <c r="C22" s="392">
        <f>IF(AND(PRRAS!C22&lt;&gt;"",RIGHT(PRRAS!$K$6,2)="12"),PRRAS!C22,"")</f>
      </c>
      <c r="D22" s="392">
        <f>IF(AND(PRRAS!D22&lt;&gt;"",RIGHT(PRRAS!$K$6,2)="12"),PRRAS!D22,"")</f>
      </c>
      <c r="E22" s="392">
        <f>IF(AND(PRRAS!E22&lt;&gt;"",RIGHT(PRRAS!$K$6,2)="12"),PRRAS!E22,"")</f>
      </c>
      <c r="F22" s="392">
        <f>IF(AND(PRRAS!F22&lt;&gt;"",RIGHT(PRRAS!$K$6,2)="12"),PRRAS!F22,"")</f>
      </c>
      <c r="G22" s="392">
        <f>IF(AND(PRRAS!G22&lt;&gt;"",RIGHT(PRRAS!$K$6,2)="12"),PRRAS!G22,"")</f>
      </c>
      <c r="H22" s="392">
        <f>IF(AND(PRRAS!H22&lt;&gt;"",RIGHT(PRRAS!$K$6,2)="12"),PRRAS!H22,"")</f>
      </c>
      <c r="I22" s="393">
        <f>IF(AND(PRRAS!I22&lt;&gt;"",RIGHT(PRRAS!$K$6,2)="12"),PRRAS!I22,"")</f>
      </c>
      <c r="J22" s="457" t="str">
        <f>"Vrsta posla: "&amp;PraviPod!G31</f>
        <v>Vrsta posla: 708</v>
      </c>
      <c r="K22" s="458"/>
    </row>
    <row r="23" spans="1:11" ht="4.5" customHeight="1">
      <c r="A23" s="135"/>
      <c r="B23" s="135"/>
      <c r="C23" s="135"/>
      <c r="D23" s="135"/>
      <c r="E23" s="135"/>
      <c r="F23" s="135"/>
      <c r="G23" s="135"/>
      <c r="H23" s="135"/>
      <c r="I23" s="135"/>
      <c r="J23" s="107"/>
      <c r="K23" s="107"/>
    </row>
    <row r="24" spans="1:11" ht="34.5" customHeight="1">
      <c r="A24" s="136" t="s">
        <v>2781</v>
      </c>
      <c r="B24" s="453" t="s">
        <v>2704</v>
      </c>
      <c r="C24" s="456"/>
      <c r="D24" s="456"/>
      <c r="E24" s="454"/>
      <c r="F24" s="454"/>
      <c r="G24" s="455"/>
      <c r="H24" s="137" t="s">
        <v>2703</v>
      </c>
      <c r="I24" s="138" t="s">
        <v>1354</v>
      </c>
      <c r="J24" s="136" t="s">
        <v>1355</v>
      </c>
      <c r="K24" s="136" t="s">
        <v>2530</v>
      </c>
    </row>
    <row r="25" spans="1:11" ht="12" customHeight="1">
      <c r="A25" s="136">
        <v>1</v>
      </c>
      <c r="B25" s="453">
        <v>2</v>
      </c>
      <c r="C25" s="454"/>
      <c r="D25" s="454"/>
      <c r="E25" s="454"/>
      <c r="F25" s="454"/>
      <c r="G25" s="455"/>
      <c r="H25" s="137">
        <v>3</v>
      </c>
      <c r="I25" s="137">
        <v>4</v>
      </c>
      <c r="J25" s="136">
        <v>5</v>
      </c>
      <c r="K25" s="136">
        <v>6</v>
      </c>
    </row>
    <row r="26" spans="1:11" ht="15.75" customHeight="1">
      <c r="A26" s="448" t="s">
        <v>1212</v>
      </c>
      <c r="B26" s="449"/>
      <c r="C26" s="449"/>
      <c r="D26" s="449"/>
      <c r="E26" s="449"/>
      <c r="F26" s="449"/>
      <c r="G26" s="449"/>
      <c r="H26" s="449"/>
      <c r="I26" s="449"/>
      <c r="J26" s="449"/>
      <c r="K26" s="450"/>
    </row>
    <row r="27" spans="1:11" ht="13.5" customHeight="1">
      <c r="A27" s="225"/>
      <c r="B27" s="440" t="s">
        <v>680</v>
      </c>
      <c r="C27" s="441"/>
      <c r="D27" s="441"/>
      <c r="E27" s="441"/>
      <c r="F27" s="441"/>
      <c r="G27" s="442"/>
      <c r="H27" s="142">
        <v>1</v>
      </c>
      <c r="I27" s="222">
        <f>I28+I100</f>
        <v>393350</v>
      </c>
      <c r="J27" s="222">
        <f>J28+J100</f>
        <v>387614</v>
      </c>
      <c r="K27" s="218">
        <f aca="true" t="shared" si="0" ref="K27:K90">IF(I27&gt;0,IF(J27/I27&gt;=100,"&gt;&gt;100",J27/I27*100),"-")</f>
        <v>98.54175670522436</v>
      </c>
    </row>
    <row r="28" spans="1:11" ht="13.5" customHeight="1">
      <c r="A28" s="226">
        <v>0</v>
      </c>
      <c r="B28" s="431" t="s">
        <v>681</v>
      </c>
      <c r="C28" s="432"/>
      <c r="D28" s="432"/>
      <c r="E28" s="432"/>
      <c r="F28" s="432"/>
      <c r="G28" s="433"/>
      <c r="H28" s="144">
        <v>2</v>
      </c>
      <c r="I28" s="227">
        <f>I29+I44+I73+I77+I81+I90</f>
        <v>356944</v>
      </c>
      <c r="J28" s="227">
        <f>J29+J44+J73+J77+J81+J90</f>
        <v>335528</v>
      </c>
      <c r="K28" s="104">
        <f t="shared" si="0"/>
        <v>94.00017929983416</v>
      </c>
    </row>
    <row r="29" spans="1:11" ht="13.5" customHeight="1">
      <c r="A29" s="226" t="s">
        <v>242</v>
      </c>
      <c r="B29" s="431" t="s">
        <v>682</v>
      </c>
      <c r="C29" s="432"/>
      <c r="D29" s="432"/>
      <c r="E29" s="432"/>
      <c r="F29" s="432"/>
      <c r="G29" s="433"/>
      <c r="H29" s="144">
        <v>3</v>
      </c>
      <c r="I29" s="227">
        <f>I30+I34-I43</f>
        <v>261030</v>
      </c>
      <c r="J29" s="227">
        <f>J30+J34-J43</f>
        <v>237311</v>
      </c>
      <c r="K29" s="104">
        <f t="shared" si="0"/>
        <v>90.91330498410144</v>
      </c>
    </row>
    <row r="30" spans="1:11" ht="13.5" customHeight="1">
      <c r="A30" s="143" t="s">
        <v>243</v>
      </c>
      <c r="B30" s="422" t="s">
        <v>2436</v>
      </c>
      <c r="C30" s="423"/>
      <c r="D30" s="423"/>
      <c r="E30" s="423"/>
      <c r="F30" s="423"/>
      <c r="G30" s="424"/>
      <c r="H30" s="144">
        <v>4</v>
      </c>
      <c r="I30" s="227">
        <f>SUM(I31:I33)</f>
        <v>0</v>
      </c>
      <c r="J30" s="227">
        <f>SUM(J31:J33)</f>
        <v>0</v>
      </c>
      <c r="K30" s="104" t="str">
        <f t="shared" si="0"/>
        <v>-</v>
      </c>
    </row>
    <row r="31" spans="1:11" ht="13.5" customHeight="1">
      <c r="A31" s="143" t="s">
        <v>1299</v>
      </c>
      <c r="B31" s="422" t="s">
        <v>683</v>
      </c>
      <c r="C31" s="423"/>
      <c r="D31" s="423"/>
      <c r="E31" s="423"/>
      <c r="F31" s="423"/>
      <c r="G31" s="424"/>
      <c r="H31" s="144">
        <v>5</v>
      </c>
      <c r="I31" s="223"/>
      <c r="J31" s="224"/>
      <c r="K31" s="104" t="str">
        <f t="shared" si="0"/>
        <v>-</v>
      </c>
    </row>
    <row r="32" spans="1:11" ht="13.5" customHeight="1">
      <c r="A32" s="143" t="s">
        <v>1301</v>
      </c>
      <c r="B32" s="422" t="s">
        <v>684</v>
      </c>
      <c r="C32" s="423"/>
      <c r="D32" s="423"/>
      <c r="E32" s="423"/>
      <c r="F32" s="423"/>
      <c r="G32" s="424"/>
      <c r="H32" s="144">
        <v>6</v>
      </c>
      <c r="I32" s="223"/>
      <c r="J32" s="224"/>
      <c r="K32" s="104" t="str">
        <f t="shared" si="0"/>
        <v>-</v>
      </c>
    </row>
    <row r="33" spans="1:11" ht="13.5" customHeight="1">
      <c r="A33" s="143" t="s">
        <v>1303</v>
      </c>
      <c r="B33" s="422" t="s">
        <v>685</v>
      </c>
      <c r="C33" s="423"/>
      <c r="D33" s="423"/>
      <c r="E33" s="423"/>
      <c r="F33" s="423"/>
      <c r="G33" s="424"/>
      <c r="H33" s="144">
        <v>7</v>
      </c>
      <c r="I33" s="223"/>
      <c r="J33" s="224"/>
      <c r="K33" s="104" t="str">
        <f t="shared" si="0"/>
        <v>-</v>
      </c>
    </row>
    <row r="34" spans="1:11" ht="13.5" customHeight="1">
      <c r="A34" s="143" t="s">
        <v>244</v>
      </c>
      <c r="B34" s="422" t="s">
        <v>2435</v>
      </c>
      <c r="C34" s="423"/>
      <c r="D34" s="423"/>
      <c r="E34" s="423"/>
      <c r="F34" s="423"/>
      <c r="G34" s="424"/>
      <c r="H34" s="144">
        <v>8</v>
      </c>
      <c r="I34" s="227">
        <f>SUM(I35:I42)</f>
        <v>261030</v>
      </c>
      <c r="J34" s="227">
        <f>SUM(J35:J42)</f>
        <v>237311</v>
      </c>
      <c r="K34" s="104">
        <f t="shared" si="0"/>
        <v>90.91330498410144</v>
      </c>
    </row>
    <row r="35" spans="1:11" ht="13.5" customHeight="1">
      <c r="A35" s="143" t="s">
        <v>1313</v>
      </c>
      <c r="B35" s="422" t="s">
        <v>686</v>
      </c>
      <c r="C35" s="423"/>
      <c r="D35" s="423"/>
      <c r="E35" s="423"/>
      <c r="F35" s="423"/>
      <c r="G35" s="424"/>
      <c r="H35" s="144">
        <v>9</v>
      </c>
      <c r="I35" s="223"/>
      <c r="J35" s="224"/>
      <c r="K35" s="104" t="str">
        <f t="shared" si="0"/>
        <v>-</v>
      </c>
    </row>
    <row r="36" spans="1:11" ht="13.5" customHeight="1">
      <c r="A36" s="143" t="s">
        <v>1315</v>
      </c>
      <c r="B36" s="422" t="s">
        <v>687</v>
      </c>
      <c r="C36" s="423"/>
      <c r="D36" s="423"/>
      <c r="E36" s="423"/>
      <c r="F36" s="423"/>
      <c r="G36" s="424"/>
      <c r="H36" s="144">
        <v>10</v>
      </c>
      <c r="I36" s="223"/>
      <c r="J36" s="224"/>
      <c r="K36" s="104" t="str">
        <f t="shared" si="0"/>
        <v>-</v>
      </c>
    </row>
    <row r="37" spans="1:11" ht="13.5" customHeight="1">
      <c r="A37" s="143" t="s">
        <v>1317</v>
      </c>
      <c r="B37" s="422" t="s">
        <v>688</v>
      </c>
      <c r="C37" s="423"/>
      <c r="D37" s="423"/>
      <c r="E37" s="423"/>
      <c r="F37" s="423"/>
      <c r="G37" s="424"/>
      <c r="H37" s="144">
        <v>11</v>
      </c>
      <c r="I37" s="223"/>
      <c r="J37" s="224"/>
      <c r="K37" s="104" t="str">
        <f t="shared" si="0"/>
        <v>-</v>
      </c>
    </row>
    <row r="38" spans="1:11" ht="13.5" customHeight="1">
      <c r="A38" s="143" t="s">
        <v>1319</v>
      </c>
      <c r="B38" s="422" t="s">
        <v>689</v>
      </c>
      <c r="C38" s="423"/>
      <c r="D38" s="423"/>
      <c r="E38" s="423"/>
      <c r="F38" s="423"/>
      <c r="G38" s="424"/>
      <c r="H38" s="144">
        <v>12</v>
      </c>
      <c r="I38" s="223">
        <v>261030</v>
      </c>
      <c r="J38" s="224">
        <v>237311</v>
      </c>
      <c r="K38" s="104">
        <f t="shared" si="0"/>
        <v>90.91330498410144</v>
      </c>
    </row>
    <row r="39" spans="1:11" ht="13.5" customHeight="1">
      <c r="A39" s="143" t="s">
        <v>1321</v>
      </c>
      <c r="B39" s="422" t="s">
        <v>690</v>
      </c>
      <c r="C39" s="423"/>
      <c r="D39" s="423"/>
      <c r="E39" s="423"/>
      <c r="F39" s="423"/>
      <c r="G39" s="424"/>
      <c r="H39" s="144">
        <v>13</v>
      </c>
      <c r="I39" s="223"/>
      <c r="J39" s="224"/>
      <c r="K39" s="104" t="str">
        <f t="shared" si="0"/>
        <v>-</v>
      </c>
    </row>
    <row r="40" spans="1:11" ht="13.5" customHeight="1">
      <c r="A40" s="143" t="s">
        <v>1323</v>
      </c>
      <c r="B40" s="422" t="s">
        <v>691</v>
      </c>
      <c r="C40" s="423"/>
      <c r="D40" s="423"/>
      <c r="E40" s="423"/>
      <c r="F40" s="423"/>
      <c r="G40" s="424"/>
      <c r="H40" s="144">
        <v>14</v>
      </c>
      <c r="I40" s="223"/>
      <c r="J40" s="224"/>
      <c r="K40" s="104" t="str">
        <f t="shared" si="0"/>
        <v>-</v>
      </c>
    </row>
    <row r="41" spans="1:11" ht="13.5" customHeight="1">
      <c r="A41" s="143" t="s">
        <v>1325</v>
      </c>
      <c r="B41" s="422" t="s">
        <v>692</v>
      </c>
      <c r="C41" s="423"/>
      <c r="D41" s="423"/>
      <c r="E41" s="423"/>
      <c r="F41" s="423"/>
      <c r="G41" s="424"/>
      <c r="H41" s="144">
        <v>15</v>
      </c>
      <c r="I41" s="223"/>
      <c r="J41" s="224"/>
      <c r="K41" s="104" t="str">
        <f t="shared" si="0"/>
        <v>-</v>
      </c>
    </row>
    <row r="42" spans="1:11" ht="13.5" customHeight="1">
      <c r="A42" s="143" t="s">
        <v>2061</v>
      </c>
      <c r="B42" s="422" t="s">
        <v>693</v>
      </c>
      <c r="C42" s="423"/>
      <c r="D42" s="423"/>
      <c r="E42" s="423"/>
      <c r="F42" s="423"/>
      <c r="G42" s="424"/>
      <c r="H42" s="144">
        <v>16</v>
      </c>
      <c r="I42" s="223"/>
      <c r="J42" s="224"/>
      <c r="K42" s="104" t="str">
        <f t="shared" si="0"/>
        <v>-</v>
      </c>
    </row>
    <row r="43" spans="1:11" ht="13.5" customHeight="1">
      <c r="A43" s="143" t="s">
        <v>245</v>
      </c>
      <c r="B43" s="422" t="s">
        <v>694</v>
      </c>
      <c r="C43" s="423"/>
      <c r="D43" s="423"/>
      <c r="E43" s="423"/>
      <c r="F43" s="423"/>
      <c r="G43" s="424"/>
      <c r="H43" s="144">
        <v>17</v>
      </c>
      <c r="I43" s="223"/>
      <c r="J43" s="224"/>
      <c r="K43" s="104" t="str">
        <f t="shared" si="0"/>
        <v>-</v>
      </c>
    </row>
    <row r="44" spans="1:11" ht="13.5" customHeight="1">
      <c r="A44" s="226" t="s">
        <v>246</v>
      </c>
      <c r="B44" s="431" t="s">
        <v>695</v>
      </c>
      <c r="C44" s="432"/>
      <c r="D44" s="432"/>
      <c r="E44" s="432"/>
      <c r="F44" s="432"/>
      <c r="G44" s="433"/>
      <c r="H44" s="144">
        <v>18</v>
      </c>
      <c r="I44" s="227">
        <f>I45+I49+I57+I60+I65+I68-I72</f>
        <v>95914</v>
      </c>
      <c r="J44" s="227">
        <f>J45+J49+J57+J60+J65+J68-J72</f>
        <v>98217</v>
      </c>
      <c r="K44" s="104">
        <f t="shared" si="0"/>
        <v>102.40110932710553</v>
      </c>
    </row>
    <row r="45" spans="1:11" ht="13.5" customHeight="1">
      <c r="A45" s="143" t="s">
        <v>247</v>
      </c>
      <c r="B45" s="422" t="s">
        <v>2437</v>
      </c>
      <c r="C45" s="423"/>
      <c r="D45" s="423"/>
      <c r="E45" s="423"/>
      <c r="F45" s="423"/>
      <c r="G45" s="424"/>
      <c r="H45" s="144">
        <v>19</v>
      </c>
      <c r="I45" s="227">
        <f>SUM(I46:I48)</f>
        <v>0</v>
      </c>
      <c r="J45" s="227">
        <f>SUM(J46:J48)</f>
        <v>0</v>
      </c>
      <c r="K45" s="104" t="str">
        <f t="shared" si="0"/>
        <v>-</v>
      </c>
    </row>
    <row r="46" spans="1:11" ht="13.5" customHeight="1">
      <c r="A46" s="143" t="s">
        <v>248</v>
      </c>
      <c r="B46" s="422" t="s">
        <v>696</v>
      </c>
      <c r="C46" s="423"/>
      <c r="D46" s="423"/>
      <c r="E46" s="423"/>
      <c r="F46" s="423"/>
      <c r="G46" s="424"/>
      <c r="H46" s="144">
        <v>20</v>
      </c>
      <c r="I46" s="223"/>
      <c r="J46" s="224"/>
      <c r="K46" s="104" t="str">
        <f t="shared" si="0"/>
        <v>-</v>
      </c>
    </row>
    <row r="47" spans="1:11" ht="13.5" customHeight="1">
      <c r="A47" s="143" t="s">
        <v>249</v>
      </c>
      <c r="B47" s="422" t="s">
        <v>697</v>
      </c>
      <c r="C47" s="423"/>
      <c r="D47" s="423"/>
      <c r="E47" s="423"/>
      <c r="F47" s="423"/>
      <c r="G47" s="424"/>
      <c r="H47" s="144">
        <v>21</v>
      </c>
      <c r="I47" s="223"/>
      <c r="J47" s="224"/>
      <c r="K47" s="104" t="str">
        <f t="shared" si="0"/>
        <v>-</v>
      </c>
    </row>
    <row r="48" spans="1:11" ht="13.5" customHeight="1">
      <c r="A48" s="143" t="s">
        <v>250</v>
      </c>
      <c r="B48" s="422" t="s">
        <v>698</v>
      </c>
      <c r="C48" s="423"/>
      <c r="D48" s="423"/>
      <c r="E48" s="423"/>
      <c r="F48" s="423"/>
      <c r="G48" s="424"/>
      <c r="H48" s="144">
        <v>22</v>
      </c>
      <c r="I48" s="223"/>
      <c r="J48" s="224"/>
      <c r="K48" s="104" t="str">
        <f t="shared" si="0"/>
        <v>-</v>
      </c>
    </row>
    <row r="49" spans="1:11" ht="13.5" customHeight="1">
      <c r="A49" s="143" t="s">
        <v>251</v>
      </c>
      <c r="B49" s="422" t="s">
        <v>2438</v>
      </c>
      <c r="C49" s="423"/>
      <c r="D49" s="423"/>
      <c r="E49" s="423"/>
      <c r="F49" s="423"/>
      <c r="G49" s="424"/>
      <c r="H49" s="144">
        <v>23</v>
      </c>
      <c r="I49" s="227">
        <f>SUM(I50:I56)</f>
        <v>95914</v>
      </c>
      <c r="J49" s="227">
        <f>SUM(J50:J56)</f>
        <v>98217</v>
      </c>
      <c r="K49" s="104">
        <f t="shared" si="0"/>
        <v>102.40110932710553</v>
      </c>
    </row>
    <row r="50" spans="1:11" ht="13.5" customHeight="1">
      <c r="A50" s="143" t="s">
        <v>252</v>
      </c>
      <c r="B50" s="422" t="s">
        <v>699</v>
      </c>
      <c r="C50" s="423"/>
      <c r="D50" s="423"/>
      <c r="E50" s="423"/>
      <c r="F50" s="423"/>
      <c r="G50" s="424"/>
      <c r="H50" s="144">
        <v>24</v>
      </c>
      <c r="I50" s="223"/>
      <c r="J50" s="224"/>
      <c r="K50" s="104" t="str">
        <f t="shared" si="0"/>
        <v>-</v>
      </c>
    </row>
    <row r="51" spans="1:11" ht="13.5" customHeight="1">
      <c r="A51" s="143" t="s">
        <v>253</v>
      </c>
      <c r="B51" s="422" t="s">
        <v>700</v>
      </c>
      <c r="C51" s="423"/>
      <c r="D51" s="423"/>
      <c r="E51" s="423"/>
      <c r="F51" s="423"/>
      <c r="G51" s="424"/>
      <c r="H51" s="144">
        <v>25</v>
      </c>
      <c r="I51" s="223"/>
      <c r="J51" s="224"/>
      <c r="K51" s="104" t="str">
        <f t="shared" si="0"/>
        <v>-</v>
      </c>
    </row>
    <row r="52" spans="1:11" ht="13.5" customHeight="1">
      <c r="A52" s="143" t="s">
        <v>254</v>
      </c>
      <c r="B52" s="422" t="s">
        <v>701</v>
      </c>
      <c r="C52" s="423"/>
      <c r="D52" s="423"/>
      <c r="E52" s="423"/>
      <c r="F52" s="423"/>
      <c r="G52" s="424"/>
      <c r="H52" s="144">
        <v>26</v>
      </c>
      <c r="I52" s="223">
        <v>29997</v>
      </c>
      <c r="J52" s="224">
        <v>29554</v>
      </c>
      <c r="K52" s="104">
        <f t="shared" si="0"/>
        <v>98.52318565189853</v>
      </c>
    </row>
    <row r="53" spans="1:11" ht="13.5" customHeight="1">
      <c r="A53" s="143" t="s">
        <v>255</v>
      </c>
      <c r="B53" s="422" t="s">
        <v>702</v>
      </c>
      <c r="C53" s="423"/>
      <c r="D53" s="423"/>
      <c r="E53" s="423"/>
      <c r="F53" s="423"/>
      <c r="G53" s="424"/>
      <c r="H53" s="144">
        <v>27</v>
      </c>
      <c r="I53" s="223"/>
      <c r="J53" s="224"/>
      <c r="K53" s="104" t="str">
        <f t="shared" si="0"/>
        <v>-</v>
      </c>
    </row>
    <row r="54" spans="1:11" ht="13.5" customHeight="1">
      <c r="A54" s="143" t="s">
        <v>256</v>
      </c>
      <c r="B54" s="422" t="s">
        <v>703</v>
      </c>
      <c r="C54" s="423"/>
      <c r="D54" s="423"/>
      <c r="E54" s="423"/>
      <c r="F54" s="423"/>
      <c r="G54" s="424"/>
      <c r="H54" s="144">
        <v>28</v>
      </c>
      <c r="I54" s="223"/>
      <c r="J54" s="224"/>
      <c r="K54" s="104" t="str">
        <f t="shared" si="0"/>
        <v>-</v>
      </c>
    </row>
    <row r="55" spans="1:11" ht="13.5" customHeight="1">
      <c r="A55" s="143" t="s">
        <v>257</v>
      </c>
      <c r="B55" s="422" t="s">
        <v>704</v>
      </c>
      <c r="C55" s="423"/>
      <c r="D55" s="423"/>
      <c r="E55" s="423"/>
      <c r="F55" s="423"/>
      <c r="G55" s="424"/>
      <c r="H55" s="144">
        <v>29</v>
      </c>
      <c r="I55" s="223">
        <v>62719</v>
      </c>
      <c r="J55" s="224">
        <v>66531</v>
      </c>
      <c r="K55" s="104">
        <f t="shared" si="0"/>
        <v>106.07790302779063</v>
      </c>
    </row>
    <row r="56" spans="1:11" ht="13.5" customHeight="1">
      <c r="A56" s="143" t="s">
        <v>258</v>
      </c>
      <c r="B56" s="422" t="s">
        <v>1391</v>
      </c>
      <c r="C56" s="423"/>
      <c r="D56" s="423"/>
      <c r="E56" s="423"/>
      <c r="F56" s="423"/>
      <c r="G56" s="424"/>
      <c r="H56" s="144">
        <v>30</v>
      </c>
      <c r="I56" s="223">
        <v>3198</v>
      </c>
      <c r="J56" s="224">
        <v>2132</v>
      </c>
      <c r="K56" s="104">
        <f t="shared" si="0"/>
        <v>66.66666666666666</v>
      </c>
    </row>
    <row r="57" spans="1:11" ht="13.5" customHeight="1">
      <c r="A57" s="143" t="s">
        <v>259</v>
      </c>
      <c r="B57" s="422" t="s">
        <v>1392</v>
      </c>
      <c r="C57" s="423"/>
      <c r="D57" s="423"/>
      <c r="E57" s="423"/>
      <c r="F57" s="423"/>
      <c r="G57" s="424"/>
      <c r="H57" s="144">
        <v>31</v>
      </c>
      <c r="I57" s="227">
        <f>SUM(I58:I59)</f>
        <v>0</v>
      </c>
      <c r="J57" s="227">
        <f>SUM(J58:J59)</f>
        <v>0</v>
      </c>
      <c r="K57" s="104" t="str">
        <f t="shared" si="0"/>
        <v>-</v>
      </c>
    </row>
    <row r="58" spans="1:11" ht="13.5" customHeight="1">
      <c r="A58" s="143" t="s">
        <v>260</v>
      </c>
      <c r="B58" s="422" t="s">
        <v>1393</v>
      </c>
      <c r="C58" s="423"/>
      <c r="D58" s="423"/>
      <c r="E58" s="423"/>
      <c r="F58" s="423"/>
      <c r="G58" s="424"/>
      <c r="H58" s="144">
        <v>32</v>
      </c>
      <c r="I58" s="223"/>
      <c r="J58" s="224"/>
      <c r="K58" s="104" t="str">
        <f t="shared" si="0"/>
        <v>-</v>
      </c>
    </row>
    <row r="59" spans="1:11" ht="13.5" customHeight="1">
      <c r="A59" s="143" t="s">
        <v>261</v>
      </c>
      <c r="B59" s="422" t="s">
        <v>1394</v>
      </c>
      <c r="C59" s="423"/>
      <c r="D59" s="423"/>
      <c r="E59" s="423"/>
      <c r="F59" s="423"/>
      <c r="G59" s="424"/>
      <c r="H59" s="144">
        <v>33</v>
      </c>
      <c r="I59" s="223"/>
      <c r="J59" s="224"/>
      <c r="K59" s="104" t="str">
        <f t="shared" si="0"/>
        <v>-</v>
      </c>
    </row>
    <row r="60" spans="1:11" ht="13.5" customHeight="1">
      <c r="A60" s="143" t="s">
        <v>262</v>
      </c>
      <c r="B60" s="422" t="s">
        <v>2439</v>
      </c>
      <c r="C60" s="423"/>
      <c r="D60" s="423"/>
      <c r="E60" s="423"/>
      <c r="F60" s="423"/>
      <c r="G60" s="424"/>
      <c r="H60" s="144">
        <v>34</v>
      </c>
      <c r="I60" s="227">
        <f>SUM(I61:I64)</f>
        <v>0</v>
      </c>
      <c r="J60" s="227">
        <f>SUM(J61:J64)</f>
        <v>0</v>
      </c>
      <c r="K60" s="104" t="str">
        <f t="shared" si="0"/>
        <v>-</v>
      </c>
    </row>
    <row r="61" spans="1:11" ht="13.5" customHeight="1">
      <c r="A61" s="143" t="s">
        <v>263</v>
      </c>
      <c r="B61" s="422" t="s">
        <v>1395</v>
      </c>
      <c r="C61" s="423"/>
      <c r="D61" s="423"/>
      <c r="E61" s="423"/>
      <c r="F61" s="423"/>
      <c r="G61" s="424"/>
      <c r="H61" s="144">
        <v>35</v>
      </c>
      <c r="I61" s="223"/>
      <c r="J61" s="224"/>
      <c r="K61" s="104" t="str">
        <f t="shared" si="0"/>
        <v>-</v>
      </c>
    </row>
    <row r="62" spans="1:11" ht="13.5" customHeight="1">
      <c r="A62" s="143" t="s">
        <v>264</v>
      </c>
      <c r="B62" s="422" t="s">
        <v>1396</v>
      </c>
      <c r="C62" s="423"/>
      <c r="D62" s="423"/>
      <c r="E62" s="423"/>
      <c r="F62" s="423"/>
      <c r="G62" s="424"/>
      <c r="H62" s="144">
        <v>36</v>
      </c>
      <c r="I62" s="223"/>
      <c r="J62" s="224"/>
      <c r="K62" s="104" t="str">
        <f t="shared" si="0"/>
        <v>-</v>
      </c>
    </row>
    <row r="63" spans="1:11" ht="13.5" customHeight="1">
      <c r="A63" s="143" t="s">
        <v>265</v>
      </c>
      <c r="B63" s="422" t="s">
        <v>1397</v>
      </c>
      <c r="C63" s="423"/>
      <c r="D63" s="423"/>
      <c r="E63" s="423"/>
      <c r="F63" s="423"/>
      <c r="G63" s="424"/>
      <c r="H63" s="144">
        <v>37</v>
      </c>
      <c r="I63" s="223"/>
      <c r="J63" s="224"/>
      <c r="K63" s="104" t="str">
        <f t="shared" si="0"/>
        <v>-</v>
      </c>
    </row>
    <row r="64" spans="1:11" ht="13.5" customHeight="1">
      <c r="A64" s="143" t="s">
        <v>266</v>
      </c>
      <c r="B64" s="422" t="s">
        <v>1398</v>
      </c>
      <c r="C64" s="423"/>
      <c r="D64" s="423"/>
      <c r="E64" s="423"/>
      <c r="F64" s="423"/>
      <c r="G64" s="424"/>
      <c r="H64" s="144">
        <v>38</v>
      </c>
      <c r="I64" s="223"/>
      <c r="J64" s="224"/>
      <c r="K64" s="104" t="str">
        <f t="shared" si="0"/>
        <v>-</v>
      </c>
    </row>
    <row r="65" spans="1:11" ht="13.5" customHeight="1">
      <c r="A65" s="143" t="s">
        <v>267</v>
      </c>
      <c r="B65" s="422" t="s">
        <v>1399</v>
      </c>
      <c r="C65" s="423"/>
      <c r="D65" s="423"/>
      <c r="E65" s="423"/>
      <c r="F65" s="423"/>
      <c r="G65" s="424"/>
      <c r="H65" s="144">
        <v>39</v>
      </c>
      <c r="I65" s="227">
        <f>SUM(I66:I67)</f>
        <v>0</v>
      </c>
      <c r="J65" s="227">
        <f>SUM(J66:J67)</f>
        <v>0</v>
      </c>
      <c r="K65" s="104" t="str">
        <f t="shared" si="0"/>
        <v>-</v>
      </c>
    </row>
    <row r="66" spans="1:11" ht="13.5" customHeight="1">
      <c r="A66" s="143" t="s">
        <v>268</v>
      </c>
      <c r="B66" s="422" t="s">
        <v>1400</v>
      </c>
      <c r="C66" s="423"/>
      <c r="D66" s="423"/>
      <c r="E66" s="423"/>
      <c r="F66" s="423"/>
      <c r="G66" s="424"/>
      <c r="H66" s="144">
        <v>40</v>
      </c>
      <c r="I66" s="223"/>
      <c r="J66" s="224"/>
      <c r="K66" s="104" t="str">
        <f t="shared" si="0"/>
        <v>-</v>
      </c>
    </row>
    <row r="67" spans="1:11" ht="13.5" customHeight="1">
      <c r="A67" s="143" t="s">
        <v>269</v>
      </c>
      <c r="B67" s="422" t="s">
        <v>1446</v>
      </c>
      <c r="C67" s="423"/>
      <c r="D67" s="423"/>
      <c r="E67" s="423"/>
      <c r="F67" s="423"/>
      <c r="G67" s="424"/>
      <c r="H67" s="144">
        <v>41</v>
      </c>
      <c r="I67" s="223"/>
      <c r="J67" s="224"/>
      <c r="K67" s="104" t="str">
        <f t="shared" si="0"/>
        <v>-</v>
      </c>
    </row>
    <row r="68" spans="1:11" ht="13.5" customHeight="1">
      <c r="A68" s="143" t="s">
        <v>270</v>
      </c>
      <c r="B68" s="422" t="s">
        <v>2440</v>
      </c>
      <c r="C68" s="423"/>
      <c r="D68" s="423"/>
      <c r="E68" s="423"/>
      <c r="F68" s="423"/>
      <c r="G68" s="424"/>
      <c r="H68" s="144">
        <v>42</v>
      </c>
      <c r="I68" s="227">
        <f>SUM(I69:I71)</f>
        <v>0</v>
      </c>
      <c r="J68" s="227">
        <f>SUM(J69:J71)</f>
        <v>0</v>
      </c>
      <c r="K68" s="104" t="str">
        <f t="shared" si="0"/>
        <v>-</v>
      </c>
    </row>
    <row r="69" spans="1:11" ht="13.5" customHeight="1">
      <c r="A69" s="143" t="s">
        <v>271</v>
      </c>
      <c r="B69" s="422" t="s">
        <v>1447</v>
      </c>
      <c r="C69" s="423"/>
      <c r="D69" s="423"/>
      <c r="E69" s="423"/>
      <c r="F69" s="423"/>
      <c r="G69" s="424"/>
      <c r="H69" s="144">
        <v>43</v>
      </c>
      <c r="I69" s="223"/>
      <c r="J69" s="224"/>
      <c r="K69" s="104" t="str">
        <f t="shared" si="0"/>
        <v>-</v>
      </c>
    </row>
    <row r="70" spans="1:11" ht="13.5" customHeight="1">
      <c r="A70" s="143" t="s">
        <v>272</v>
      </c>
      <c r="B70" s="422" t="s">
        <v>2035</v>
      </c>
      <c r="C70" s="423"/>
      <c r="D70" s="423"/>
      <c r="E70" s="423"/>
      <c r="F70" s="423"/>
      <c r="G70" s="424"/>
      <c r="H70" s="144">
        <v>44</v>
      </c>
      <c r="I70" s="223"/>
      <c r="J70" s="224"/>
      <c r="K70" s="104" t="str">
        <f t="shared" si="0"/>
        <v>-</v>
      </c>
    </row>
    <row r="71" spans="1:11" ht="13.5" customHeight="1">
      <c r="A71" s="143" t="s">
        <v>273</v>
      </c>
      <c r="B71" s="422" t="s">
        <v>1448</v>
      </c>
      <c r="C71" s="423"/>
      <c r="D71" s="423"/>
      <c r="E71" s="423"/>
      <c r="F71" s="423"/>
      <c r="G71" s="424"/>
      <c r="H71" s="144">
        <v>45</v>
      </c>
      <c r="I71" s="223"/>
      <c r="J71" s="224"/>
      <c r="K71" s="104" t="str">
        <f t="shared" si="0"/>
        <v>-</v>
      </c>
    </row>
    <row r="72" spans="1:11" ht="13.5" customHeight="1">
      <c r="A72" s="143" t="s">
        <v>274</v>
      </c>
      <c r="B72" s="422" t="s">
        <v>1449</v>
      </c>
      <c r="C72" s="423"/>
      <c r="D72" s="423"/>
      <c r="E72" s="423"/>
      <c r="F72" s="423"/>
      <c r="G72" s="424"/>
      <c r="H72" s="144">
        <v>46</v>
      </c>
      <c r="I72" s="223"/>
      <c r="J72" s="224"/>
      <c r="K72" s="104" t="str">
        <f t="shared" si="0"/>
        <v>-</v>
      </c>
    </row>
    <row r="73" spans="1:11" ht="13.5" customHeight="1">
      <c r="A73" s="226" t="s">
        <v>275</v>
      </c>
      <c r="B73" s="431" t="s">
        <v>2036</v>
      </c>
      <c r="C73" s="432"/>
      <c r="D73" s="432"/>
      <c r="E73" s="432"/>
      <c r="F73" s="432"/>
      <c r="G73" s="433"/>
      <c r="H73" s="144">
        <v>47</v>
      </c>
      <c r="I73" s="227">
        <f>I74</f>
        <v>0</v>
      </c>
      <c r="J73" s="227">
        <f>J74</f>
        <v>0</v>
      </c>
      <c r="K73" s="104" t="str">
        <f t="shared" si="0"/>
        <v>-</v>
      </c>
    </row>
    <row r="74" spans="1:11" ht="13.5" customHeight="1">
      <c r="A74" s="143" t="s">
        <v>276</v>
      </c>
      <c r="B74" s="422" t="s">
        <v>1450</v>
      </c>
      <c r="C74" s="423"/>
      <c r="D74" s="423"/>
      <c r="E74" s="423"/>
      <c r="F74" s="423"/>
      <c r="G74" s="424"/>
      <c r="H74" s="144">
        <v>48</v>
      </c>
      <c r="I74" s="227">
        <f>SUM(I75:I76)</f>
        <v>0</v>
      </c>
      <c r="J74" s="227">
        <f>SUM(J75:J76)</f>
        <v>0</v>
      </c>
      <c r="K74" s="104" t="str">
        <f t="shared" si="0"/>
        <v>-</v>
      </c>
    </row>
    <row r="75" spans="1:11" ht="13.5" customHeight="1">
      <c r="A75" s="143" t="s">
        <v>31</v>
      </c>
      <c r="B75" s="422" t="s">
        <v>1451</v>
      </c>
      <c r="C75" s="423"/>
      <c r="D75" s="423"/>
      <c r="E75" s="423"/>
      <c r="F75" s="423"/>
      <c r="G75" s="424"/>
      <c r="H75" s="144">
        <v>49</v>
      </c>
      <c r="I75" s="223"/>
      <c r="J75" s="224"/>
      <c r="K75" s="104" t="str">
        <f t="shared" si="0"/>
        <v>-</v>
      </c>
    </row>
    <row r="76" spans="1:11" ht="13.5" customHeight="1">
      <c r="A76" s="143" t="s">
        <v>33</v>
      </c>
      <c r="B76" s="422" t="s">
        <v>1452</v>
      </c>
      <c r="C76" s="423"/>
      <c r="D76" s="423"/>
      <c r="E76" s="423"/>
      <c r="F76" s="423"/>
      <c r="G76" s="424"/>
      <c r="H76" s="144">
        <v>50</v>
      </c>
      <c r="I76" s="223"/>
      <c r="J76" s="224"/>
      <c r="K76" s="104" t="str">
        <f t="shared" si="0"/>
        <v>-</v>
      </c>
    </row>
    <row r="77" spans="1:11" ht="13.5" customHeight="1">
      <c r="A77" s="226" t="s">
        <v>277</v>
      </c>
      <c r="B77" s="431" t="s">
        <v>1453</v>
      </c>
      <c r="C77" s="432"/>
      <c r="D77" s="432"/>
      <c r="E77" s="432"/>
      <c r="F77" s="432"/>
      <c r="G77" s="433"/>
      <c r="H77" s="144">
        <v>51</v>
      </c>
      <c r="I77" s="227">
        <f>I78+I79-I80</f>
        <v>0</v>
      </c>
      <c r="J77" s="227">
        <f>J78+J79-J80</f>
        <v>0</v>
      </c>
      <c r="K77" s="104" t="str">
        <f t="shared" si="0"/>
        <v>-</v>
      </c>
    </row>
    <row r="78" spans="1:11" ht="13.5" customHeight="1">
      <c r="A78" s="143" t="s">
        <v>278</v>
      </c>
      <c r="B78" s="422" t="s">
        <v>1454</v>
      </c>
      <c r="C78" s="423"/>
      <c r="D78" s="423"/>
      <c r="E78" s="423"/>
      <c r="F78" s="423"/>
      <c r="G78" s="424"/>
      <c r="H78" s="144">
        <v>52</v>
      </c>
      <c r="I78" s="223"/>
      <c r="J78" s="224"/>
      <c r="K78" s="104" t="str">
        <f t="shared" si="0"/>
        <v>-</v>
      </c>
    </row>
    <row r="79" spans="1:11" ht="13.5" customHeight="1">
      <c r="A79" s="143" t="s">
        <v>279</v>
      </c>
      <c r="B79" s="422" t="s">
        <v>1455</v>
      </c>
      <c r="C79" s="423"/>
      <c r="D79" s="423"/>
      <c r="E79" s="423"/>
      <c r="F79" s="423"/>
      <c r="G79" s="424"/>
      <c r="H79" s="144">
        <v>53</v>
      </c>
      <c r="I79" s="223"/>
      <c r="J79" s="224"/>
      <c r="K79" s="104" t="str">
        <f t="shared" si="0"/>
        <v>-</v>
      </c>
    </row>
    <row r="80" spans="1:11" ht="13.5" customHeight="1">
      <c r="A80" s="143" t="s">
        <v>280</v>
      </c>
      <c r="B80" s="422" t="s">
        <v>1456</v>
      </c>
      <c r="C80" s="423"/>
      <c r="D80" s="423"/>
      <c r="E80" s="423"/>
      <c r="F80" s="423"/>
      <c r="G80" s="424"/>
      <c r="H80" s="144">
        <v>54</v>
      </c>
      <c r="I80" s="223"/>
      <c r="J80" s="224"/>
      <c r="K80" s="104" t="str">
        <f t="shared" si="0"/>
        <v>-</v>
      </c>
    </row>
    <row r="81" spans="1:11" ht="13.5" customHeight="1">
      <c r="A81" s="226" t="s">
        <v>281</v>
      </c>
      <c r="B81" s="431" t="s">
        <v>2441</v>
      </c>
      <c r="C81" s="432"/>
      <c r="D81" s="432"/>
      <c r="E81" s="432"/>
      <c r="F81" s="432"/>
      <c r="G81" s="433"/>
      <c r="H81" s="144">
        <v>55</v>
      </c>
      <c r="I81" s="227">
        <f>SUM(I82:I85)+I88+I89</f>
        <v>0</v>
      </c>
      <c r="J81" s="227">
        <f>SUM(J82:J85)+J88+J89</f>
        <v>0</v>
      </c>
      <c r="K81" s="104" t="str">
        <f t="shared" si="0"/>
        <v>-</v>
      </c>
    </row>
    <row r="82" spans="1:11" ht="13.5" customHeight="1">
      <c r="A82" s="143" t="s">
        <v>282</v>
      </c>
      <c r="B82" s="422" t="s">
        <v>1457</v>
      </c>
      <c r="C82" s="423"/>
      <c r="D82" s="423"/>
      <c r="E82" s="423"/>
      <c r="F82" s="423"/>
      <c r="G82" s="424"/>
      <c r="H82" s="144">
        <v>56</v>
      </c>
      <c r="I82" s="223"/>
      <c r="J82" s="224"/>
      <c r="K82" s="104" t="str">
        <f t="shared" si="0"/>
        <v>-</v>
      </c>
    </row>
    <row r="83" spans="1:11" ht="13.5" customHeight="1">
      <c r="A83" s="143" t="s">
        <v>283</v>
      </c>
      <c r="B83" s="422" t="s">
        <v>1458</v>
      </c>
      <c r="C83" s="423"/>
      <c r="D83" s="423"/>
      <c r="E83" s="423"/>
      <c r="F83" s="423"/>
      <c r="G83" s="424"/>
      <c r="H83" s="144">
        <v>57</v>
      </c>
      <c r="I83" s="223"/>
      <c r="J83" s="224"/>
      <c r="K83" s="104" t="str">
        <f t="shared" si="0"/>
        <v>-</v>
      </c>
    </row>
    <row r="84" spans="1:11" ht="13.5" customHeight="1">
      <c r="A84" s="143" t="s">
        <v>284</v>
      </c>
      <c r="B84" s="422" t="s">
        <v>1459</v>
      </c>
      <c r="C84" s="423"/>
      <c r="D84" s="423"/>
      <c r="E84" s="423"/>
      <c r="F84" s="423"/>
      <c r="G84" s="424"/>
      <c r="H84" s="144">
        <v>58</v>
      </c>
      <c r="I84" s="223"/>
      <c r="J84" s="224"/>
      <c r="K84" s="104" t="str">
        <f t="shared" si="0"/>
        <v>-</v>
      </c>
    </row>
    <row r="85" spans="1:11" ht="13.5" customHeight="1">
      <c r="A85" s="143" t="s">
        <v>285</v>
      </c>
      <c r="B85" s="422" t="s">
        <v>1460</v>
      </c>
      <c r="C85" s="423"/>
      <c r="D85" s="423"/>
      <c r="E85" s="423"/>
      <c r="F85" s="423"/>
      <c r="G85" s="424"/>
      <c r="H85" s="144">
        <v>59</v>
      </c>
      <c r="I85" s="227">
        <f>SUM(I86:I87)</f>
        <v>0</v>
      </c>
      <c r="J85" s="227">
        <f>SUM(J86:J87)</f>
        <v>0</v>
      </c>
      <c r="K85" s="104" t="str">
        <f t="shared" si="0"/>
        <v>-</v>
      </c>
    </row>
    <row r="86" spans="1:11" ht="13.5" customHeight="1">
      <c r="A86" s="143" t="s">
        <v>286</v>
      </c>
      <c r="B86" s="422" t="s">
        <v>1461</v>
      </c>
      <c r="C86" s="423"/>
      <c r="D86" s="423"/>
      <c r="E86" s="423"/>
      <c r="F86" s="423"/>
      <c r="G86" s="424"/>
      <c r="H86" s="144">
        <v>60</v>
      </c>
      <c r="I86" s="223"/>
      <c r="J86" s="224"/>
      <c r="K86" s="104" t="str">
        <f t="shared" si="0"/>
        <v>-</v>
      </c>
    </row>
    <row r="87" spans="1:11" ht="13.5" customHeight="1">
      <c r="A87" s="143" t="s">
        <v>287</v>
      </c>
      <c r="B87" s="422" t="s">
        <v>1462</v>
      </c>
      <c r="C87" s="423"/>
      <c r="D87" s="423"/>
      <c r="E87" s="423"/>
      <c r="F87" s="423"/>
      <c r="G87" s="424"/>
      <c r="H87" s="144">
        <v>61</v>
      </c>
      <c r="I87" s="223"/>
      <c r="J87" s="224"/>
      <c r="K87" s="104" t="str">
        <f t="shared" si="0"/>
        <v>-</v>
      </c>
    </row>
    <row r="88" spans="1:11" ht="13.5" customHeight="1">
      <c r="A88" s="143" t="s">
        <v>288</v>
      </c>
      <c r="B88" s="422" t="s">
        <v>1463</v>
      </c>
      <c r="C88" s="423"/>
      <c r="D88" s="423"/>
      <c r="E88" s="423"/>
      <c r="F88" s="423"/>
      <c r="G88" s="424"/>
      <c r="H88" s="144">
        <v>62</v>
      </c>
      <c r="I88" s="223"/>
      <c r="J88" s="224"/>
      <c r="K88" s="104" t="str">
        <f t="shared" si="0"/>
        <v>-</v>
      </c>
    </row>
    <row r="89" spans="1:11" ht="13.5" customHeight="1">
      <c r="A89" s="143" t="s">
        <v>289</v>
      </c>
      <c r="B89" s="422" t="s">
        <v>1464</v>
      </c>
      <c r="C89" s="423"/>
      <c r="D89" s="423"/>
      <c r="E89" s="423"/>
      <c r="F89" s="423"/>
      <c r="G89" s="424"/>
      <c r="H89" s="144">
        <v>63</v>
      </c>
      <c r="I89" s="223"/>
      <c r="J89" s="224"/>
      <c r="K89" s="104" t="str">
        <f t="shared" si="0"/>
        <v>-</v>
      </c>
    </row>
    <row r="90" spans="1:11" ht="13.5" customHeight="1">
      <c r="A90" s="226" t="s">
        <v>290</v>
      </c>
      <c r="B90" s="431" t="s">
        <v>1465</v>
      </c>
      <c r="C90" s="432"/>
      <c r="D90" s="432"/>
      <c r="E90" s="432"/>
      <c r="F90" s="432"/>
      <c r="G90" s="433"/>
      <c r="H90" s="144">
        <v>64</v>
      </c>
      <c r="I90" s="227">
        <f>I91+I96+I99</f>
        <v>0</v>
      </c>
      <c r="J90" s="227">
        <f>J91+J96+J99</f>
        <v>0</v>
      </c>
      <c r="K90" s="104" t="str">
        <f t="shared" si="0"/>
        <v>-</v>
      </c>
    </row>
    <row r="91" spans="1:11" ht="13.5" customHeight="1">
      <c r="A91" s="143" t="s">
        <v>291</v>
      </c>
      <c r="B91" s="422" t="s">
        <v>2442</v>
      </c>
      <c r="C91" s="423"/>
      <c r="D91" s="423"/>
      <c r="E91" s="423"/>
      <c r="F91" s="423"/>
      <c r="G91" s="424"/>
      <c r="H91" s="144">
        <v>65</v>
      </c>
      <c r="I91" s="227">
        <f>SUM(I92:I95)</f>
        <v>0</v>
      </c>
      <c r="J91" s="227">
        <f>SUM(J92:J95)</f>
        <v>0</v>
      </c>
      <c r="K91" s="104" t="str">
        <f aca="true" t="shared" si="1" ref="K91:K154">IF(I91&gt;0,IF(J91/I91&gt;=100,"&gt;&gt;100",J91/I91*100),"-")</f>
        <v>-</v>
      </c>
    </row>
    <row r="92" spans="1:11" ht="13.5" customHeight="1">
      <c r="A92" s="143" t="s">
        <v>292</v>
      </c>
      <c r="B92" s="422" t="s">
        <v>1466</v>
      </c>
      <c r="C92" s="423"/>
      <c r="D92" s="423"/>
      <c r="E92" s="423"/>
      <c r="F92" s="423"/>
      <c r="G92" s="424"/>
      <c r="H92" s="144">
        <v>66</v>
      </c>
      <c r="I92" s="223"/>
      <c r="J92" s="224"/>
      <c r="K92" s="104" t="str">
        <f t="shared" si="1"/>
        <v>-</v>
      </c>
    </row>
    <row r="93" spans="1:11" ht="13.5" customHeight="1">
      <c r="A93" s="143" t="s">
        <v>293</v>
      </c>
      <c r="B93" s="422" t="s">
        <v>1467</v>
      </c>
      <c r="C93" s="423"/>
      <c r="D93" s="423"/>
      <c r="E93" s="423"/>
      <c r="F93" s="423"/>
      <c r="G93" s="424"/>
      <c r="H93" s="144">
        <v>67</v>
      </c>
      <c r="I93" s="223"/>
      <c r="J93" s="224"/>
      <c r="K93" s="104" t="str">
        <f t="shared" si="1"/>
        <v>-</v>
      </c>
    </row>
    <row r="94" spans="1:11" ht="13.5" customHeight="1">
      <c r="A94" s="143" t="s">
        <v>294</v>
      </c>
      <c r="B94" s="422" t="s">
        <v>713</v>
      </c>
      <c r="C94" s="423"/>
      <c r="D94" s="423"/>
      <c r="E94" s="423"/>
      <c r="F94" s="423"/>
      <c r="G94" s="424"/>
      <c r="H94" s="144">
        <v>68</v>
      </c>
      <c r="I94" s="223"/>
      <c r="J94" s="224"/>
      <c r="K94" s="104" t="str">
        <f t="shared" si="1"/>
        <v>-</v>
      </c>
    </row>
    <row r="95" spans="1:11" ht="13.5" customHeight="1">
      <c r="A95" s="143" t="s">
        <v>295</v>
      </c>
      <c r="B95" s="422" t="s">
        <v>714</v>
      </c>
      <c r="C95" s="423"/>
      <c r="D95" s="423"/>
      <c r="E95" s="423"/>
      <c r="F95" s="423"/>
      <c r="G95" s="424"/>
      <c r="H95" s="144">
        <v>69</v>
      </c>
      <c r="I95" s="223"/>
      <c r="J95" s="224"/>
      <c r="K95" s="104" t="str">
        <f t="shared" si="1"/>
        <v>-</v>
      </c>
    </row>
    <row r="96" spans="1:11" ht="13.5" customHeight="1">
      <c r="A96" s="143" t="s">
        <v>296</v>
      </c>
      <c r="B96" s="422" t="s">
        <v>715</v>
      </c>
      <c r="C96" s="423"/>
      <c r="D96" s="423"/>
      <c r="E96" s="423"/>
      <c r="F96" s="423"/>
      <c r="G96" s="424"/>
      <c r="H96" s="144">
        <v>70</v>
      </c>
      <c r="I96" s="227">
        <f>SUM(I97:I98)</f>
        <v>0</v>
      </c>
      <c r="J96" s="227">
        <f>SUM(J97:J98)</f>
        <v>0</v>
      </c>
      <c r="K96" s="104" t="str">
        <f t="shared" si="1"/>
        <v>-</v>
      </c>
    </row>
    <row r="97" spans="1:11" ht="13.5" customHeight="1">
      <c r="A97" s="143" t="s">
        <v>297</v>
      </c>
      <c r="B97" s="422" t="s">
        <v>716</v>
      </c>
      <c r="C97" s="423"/>
      <c r="D97" s="423"/>
      <c r="E97" s="423"/>
      <c r="F97" s="423"/>
      <c r="G97" s="424"/>
      <c r="H97" s="144">
        <v>71</v>
      </c>
      <c r="I97" s="223"/>
      <c r="J97" s="224"/>
      <c r="K97" s="104" t="str">
        <f t="shared" si="1"/>
        <v>-</v>
      </c>
    </row>
    <row r="98" spans="1:11" ht="13.5" customHeight="1">
      <c r="A98" s="143" t="s">
        <v>298</v>
      </c>
      <c r="B98" s="422" t="s">
        <v>717</v>
      </c>
      <c r="C98" s="423"/>
      <c r="D98" s="423"/>
      <c r="E98" s="423"/>
      <c r="F98" s="423"/>
      <c r="G98" s="424"/>
      <c r="H98" s="144">
        <v>72</v>
      </c>
      <c r="I98" s="223"/>
      <c r="J98" s="224"/>
      <c r="K98" s="104" t="str">
        <f t="shared" si="1"/>
        <v>-</v>
      </c>
    </row>
    <row r="99" spans="1:11" ht="13.5" customHeight="1">
      <c r="A99" s="143" t="s">
        <v>299</v>
      </c>
      <c r="B99" s="422" t="s">
        <v>718</v>
      </c>
      <c r="C99" s="423"/>
      <c r="D99" s="423"/>
      <c r="E99" s="423"/>
      <c r="F99" s="423"/>
      <c r="G99" s="424"/>
      <c r="H99" s="144">
        <v>73</v>
      </c>
      <c r="I99" s="223"/>
      <c r="J99" s="224"/>
      <c r="K99" s="104" t="str">
        <f t="shared" si="1"/>
        <v>-</v>
      </c>
    </row>
    <row r="100" spans="1:11" ht="13.5" customHeight="1">
      <c r="A100" s="226">
        <v>1</v>
      </c>
      <c r="B100" s="431" t="s">
        <v>719</v>
      </c>
      <c r="C100" s="432"/>
      <c r="D100" s="432"/>
      <c r="E100" s="432"/>
      <c r="F100" s="432"/>
      <c r="G100" s="433"/>
      <c r="H100" s="144">
        <v>74</v>
      </c>
      <c r="I100" s="227">
        <f>I101+I109+I126+I131+I151+I159+I168</f>
        <v>36406</v>
      </c>
      <c r="J100" s="227">
        <f>J101+J109+J126+J131+J151+J159+J168</f>
        <v>52086</v>
      </c>
      <c r="K100" s="104">
        <f t="shared" si="1"/>
        <v>143.0698236554414</v>
      </c>
    </row>
    <row r="101" spans="1:11" ht="13.5" customHeight="1">
      <c r="A101" s="143">
        <v>11</v>
      </c>
      <c r="B101" s="422" t="s">
        <v>720</v>
      </c>
      <c r="C101" s="423"/>
      <c r="D101" s="423"/>
      <c r="E101" s="423"/>
      <c r="F101" s="423"/>
      <c r="G101" s="424"/>
      <c r="H101" s="144">
        <v>75</v>
      </c>
      <c r="I101" s="227">
        <f>I102+I106+I107+I108</f>
        <v>9128</v>
      </c>
      <c r="J101" s="227">
        <f>J102+J106+J107+J108</f>
        <v>18603</v>
      </c>
      <c r="K101" s="104">
        <f t="shared" si="1"/>
        <v>203.80148992112183</v>
      </c>
    </row>
    <row r="102" spans="1:11" ht="13.5" customHeight="1">
      <c r="A102" s="143">
        <v>111</v>
      </c>
      <c r="B102" s="422" t="s">
        <v>2443</v>
      </c>
      <c r="C102" s="423"/>
      <c r="D102" s="423"/>
      <c r="E102" s="423"/>
      <c r="F102" s="423"/>
      <c r="G102" s="424"/>
      <c r="H102" s="144">
        <v>76</v>
      </c>
      <c r="I102" s="227">
        <f>SUM(I103:I105)</f>
        <v>2081</v>
      </c>
      <c r="J102" s="227">
        <f>SUM(J103:J105)</f>
        <v>16555</v>
      </c>
      <c r="K102" s="104">
        <f t="shared" si="1"/>
        <v>795.5309947140797</v>
      </c>
    </row>
    <row r="103" spans="1:11" ht="13.5" customHeight="1">
      <c r="A103" s="143">
        <v>1111</v>
      </c>
      <c r="B103" s="422" t="s">
        <v>721</v>
      </c>
      <c r="C103" s="423"/>
      <c r="D103" s="423"/>
      <c r="E103" s="423"/>
      <c r="F103" s="423"/>
      <c r="G103" s="424"/>
      <c r="H103" s="144">
        <v>77</v>
      </c>
      <c r="I103" s="223">
        <v>2013</v>
      </c>
      <c r="J103" s="224">
        <v>16555</v>
      </c>
      <c r="K103" s="104">
        <f t="shared" si="1"/>
        <v>822.4043715846994</v>
      </c>
    </row>
    <row r="104" spans="1:11" ht="13.5" customHeight="1">
      <c r="A104" s="143">
        <v>1112</v>
      </c>
      <c r="B104" s="422" t="s">
        <v>722</v>
      </c>
      <c r="C104" s="423"/>
      <c r="D104" s="423"/>
      <c r="E104" s="423"/>
      <c r="F104" s="423"/>
      <c r="G104" s="424"/>
      <c r="H104" s="144">
        <v>78</v>
      </c>
      <c r="I104" s="223">
        <v>68</v>
      </c>
      <c r="J104" s="224"/>
      <c r="K104" s="104">
        <f t="shared" si="1"/>
        <v>0</v>
      </c>
    </row>
    <row r="105" spans="1:11" ht="13.5" customHeight="1">
      <c r="A105" s="143">
        <v>1113</v>
      </c>
      <c r="B105" s="422" t="s">
        <v>723</v>
      </c>
      <c r="C105" s="423"/>
      <c r="D105" s="423"/>
      <c r="E105" s="423"/>
      <c r="F105" s="423"/>
      <c r="G105" s="424"/>
      <c r="H105" s="144">
        <v>79</v>
      </c>
      <c r="I105" s="223"/>
      <c r="J105" s="224"/>
      <c r="K105" s="104" t="str">
        <f t="shared" si="1"/>
        <v>-</v>
      </c>
    </row>
    <row r="106" spans="1:11" ht="13.5" customHeight="1">
      <c r="A106" s="143">
        <v>112</v>
      </c>
      <c r="B106" s="422" t="s">
        <v>724</v>
      </c>
      <c r="C106" s="423"/>
      <c r="D106" s="423"/>
      <c r="E106" s="423"/>
      <c r="F106" s="423"/>
      <c r="G106" s="424"/>
      <c r="H106" s="144">
        <v>80</v>
      </c>
      <c r="I106" s="223"/>
      <c r="J106" s="224"/>
      <c r="K106" s="104" t="str">
        <f t="shared" si="1"/>
        <v>-</v>
      </c>
    </row>
    <row r="107" spans="1:11" ht="13.5" customHeight="1">
      <c r="A107" s="143">
        <v>113</v>
      </c>
      <c r="B107" s="422" t="s">
        <v>725</v>
      </c>
      <c r="C107" s="423"/>
      <c r="D107" s="423"/>
      <c r="E107" s="423"/>
      <c r="F107" s="423"/>
      <c r="G107" s="424"/>
      <c r="H107" s="144">
        <v>81</v>
      </c>
      <c r="I107" s="223">
        <v>7047</v>
      </c>
      <c r="J107" s="224">
        <v>2048</v>
      </c>
      <c r="K107" s="104">
        <f t="shared" si="1"/>
        <v>29.062012203774657</v>
      </c>
    </row>
    <row r="108" spans="1:11" ht="13.5" customHeight="1">
      <c r="A108" s="143">
        <v>114</v>
      </c>
      <c r="B108" s="422" t="s">
        <v>726</v>
      </c>
      <c r="C108" s="423"/>
      <c r="D108" s="423"/>
      <c r="E108" s="423"/>
      <c r="F108" s="423"/>
      <c r="G108" s="424"/>
      <c r="H108" s="144">
        <v>82</v>
      </c>
      <c r="I108" s="223"/>
      <c r="J108" s="224"/>
      <c r="K108" s="104" t="str">
        <f t="shared" si="1"/>
        <v>-</v>
      </c>
    </row>
    <row r="109" spans="1:11" ht="24.75" customHeight="1">
      <c r="A109" s="143">
        <v>12</v>
      </c>
      <c r="B109" s="422" t="s">
        <v>2037</v>
      </c>
      <c r="C109" s="443"/>
      <c r="D109" s="443"/>
      <c r="E109" s="443"/>
      <c r="F109" s="443"/>
      <c r="G109" s="444"/>
      <c r="H109" s="144">
        <v>83</v>
      </c>
      <c r="I109" s="227">
        <f>I110+I113+I114+I115+I121</f>
        <v>16278</v>
      </c>
      <c r="J109" s="227">
        <f>J110+J113+J114+J115+J121</f>
        <v>22483</v>
      </c>
      <c r="K109" s="104">
        <f t="shared" si="1"/>
        <v>138.11893352991768</v>
      </c>
    </row>
    <row r="110" spans="1:11" ht="13.5" customHeight="1">
      <c r="A110" s="143">
        <v>121</v>
      </c>
      <c r="B110" s="422" t="s">
        <v>727</v>
      </c>
      <c r="C110" s="423"/>
      <c r="D110" s="423"/>
      <c r="E110" s="423"/>
      <c r="F110" s="423"/>
      <c r="G110" s="424"/>
      <c r="H110" s="144">
        <v>84</v>
      </c>
      <c r="I110" s="227">
        <f>SUM(I111:I112)</f>
        <v>0</v>
      </c>
      <c r="J110" s="227">
        <f>SUM(J111:J112)</f>
        <v>0</v>
      </c>
      <c r="K110" s="104" t="str">
        <f t="shared" si="1"/>
        <v>-</v>
      </c>
    </row>
    <row r="111" spans="1:11" ht="13.5" customHeight="1">
      <c r="A111" s="143">
        <v>1211</v>
      </c>
      <c r="B111" s="422" t="s">
        <v>728</v>
      </c>
      <c r="C111" s="423"/>
      <c r="D111" s="423"/>
      <c r="E111" s="423"/>
      <c r="F111" s="423"/>
      <c r="G111" s="424"/>
      <c r="H111" s="144">
        <v>85</v>
      </c>
      <c r="I111" s="223"/>
      <c r="J111" s="224"/>
      <c r="K111" s="104" t="str">
        <f t="shared" si="1"/>
        <v>-</v>
      </c>
    </row>
    <row r="112" spans="1:11" ht="13.5" customHeight="1">
      <c r="A112" s="143">
        <v>1212</v>
      </c>
      <c r="B112" s="422" t="s">
        <v>729</v>
      </c>
      <c r="C112" s="423"/>
      <c r="D112" s="423"/>
      <c r="E112" s="423"/>
      <c r="F112" s="423"/>
      <c r="G112" s="424"/>
      <c r="H112" s="144">
        <v>86</v>
      </c>
      <c r="I112" s="223"/>
      <c r="J112" s="224"/>
      <c r="K112" s="104" t="str">
        <f t="shared" si="1"/>
        <v>-</v>
      </c>
    </row>
    <row r="113" spans="1:11" ht="13.5" customHeight="1">
      <c r="A113" s="143">
        <v>122</v>
      </c>
      <c r="B113" s="422" t="s">
        <v>730</v>
      </c>
      <c r="C113" s="423"/>
      <c r="D113" s="423"/>
      <c r="E113" s="423"/>
      <c r="F113" s="423"/>
      <c r="G113" s="424"/>
      <c r="H113" s="144">
        <v>87</v>
      </c>
      <c r="I113" s="223"/>
      <c r="J113" s="224"/>
      <c r="K113" s="104" t="str">
        <f t="shared" si="1"/>
        <v>-</v>
      </c>
    </row>
    <row r="114" spans="1:11" ht="13.5" customHeight="1">
      <c r="A114" s="143">
        <v>123</v>
      </c>
      <c r="B114" s="422" t="s">
        <v>2038</v>
      </c>
      <c r="C114" s="423"/>
      <c r="D114" s="423"/>
      <c r="E114" s="423"/>
      <c r="F114" s="423"/>
      <c r="G114" s="424"/>
      <c r="H114" s="144">
        <v>88</v>
      </c>
      <c r="I114" s="223">
        <v>11650</v>
      </c>
      <c r="J114" s="224">
        <v>12805</v>
      </c>
      <c r="K114" s="104">
        <f t="shared" si="1"/>
        <v>109.91416309012875</v>
      </c>
    </row>
    <row r="115" spans="1:11" ht="13.5" customHeight="1">
      <c r="A115" s="143">
        <v>124</v>
      </c>
      <c r="B115" s="422" t="s">
        <v>705</v>
      </c>
      <c r="C115" s="423"/>
      <c r="D115" s="423"/>
      <c r="E115" s="423"/>
      <c r="F115" s="423"/>
      <c r="G115" s="424"/>
      <c r="H115" s="144">
        <v>89</v>
      </c>
      <c r="I115" s="227">
        <f>SUM(I116:I120)</f>
        <v>628</v>
      </c>
      <c r="J115" s="227">
        <f>SUM(J116:J120)</f>
        <v>628</v>
      </c>
      <c r="K115" s="104">
        <f t="shared" si="1"/>
        <v>100</v>
      </c>
    </row>
    <row r="116" spans="1:11" ht="13.5" customHeight="1">
      <c r="A116" s="143">
        <v>1241</v>
      </c>
      <c r="B116" s="422" t="s">
        <v>2039</v>
      </c>
      <c r="C116" s="423"/>
      <c r="D116" s="423"/>
      <c r="E116" s="423"/>
      <c r="F116" s="423"/>
      <c r="G116" s="424"/>
      <c r="H116" s="144">
        <v>90</v>
      </c>
      <c r="I116" s="223">
        <v>628</v>
      </c>
      <c r="J116" s="224">
        <v>628</v>
      </c>
      <c r="K116" s="104">
        <f t="shared" si="1"/>
        <v>100</v>
      </c>
    </row>
    <row r="117" spans="1:11" ht="13.5" customHeight="1">
      <c r="A117" s="143">
        <v>1242</v>
      </c>
      <c r="B117" s="422" t="s">
        <v>1389</v>
      </c>
      <c r="C117" s="423"/>
      <c r="D117" s="423"/>
      <c r="E117" s="423"/>
      <c r="F117" s="423"/>
      <c r="G117" s="424"/>
      <c r="H117" s="144">
        <v>91</v>
      </c>
      <c r="I117" s="223"/>
      <c r="J117" s="224"/>
      <c r="K117" s="104" t="str">
        <f t="shared" si="1"/>
        <v>-</v>
      </c>
    </row>
    <row r="118" spans="1:11" ht="13.5" customHeight="1">
      <c r="A118" s="143">
        <v>1243</v>
      </c>
      <c r="B118" s="422" t="s">
        <v>734</v>
      </c>
      <c r="C118" s="423"/>
      <c r="D118" s="423"/>
      <c r="E118" s="423"/>
      <c r="F118" s="423"/>
      <c r="G118" s="424"/>
      <c r="H118" s="144">
        <v>92</v>
      </c>
      <c r="I118" s="223"/>
      <c r="J118" s="224"/>
      <c r="K118" s="104" t="str">
        <f t="shared" si="1"/>
        <v>-</v>
      </c>
    </row>
    <row r="119" spans="1:11" ht="13.5" customHeight="1">
      <c r="A119" s="143">
        <v>1244</v>
      </c>
      <c r="B119" s="422" t="s">
        <v>735</v>
      </c>
      <c r="C119" s="423"/>
      <c r="D119" s="423"/>
      <c r="E119" s="423"/>
      <c r="F119" s="423"/>
      <c r="G119" s="424"/>
      <c r="H119" s="144">
        <v>93</v>
      </c>
      <c r="I119" s="223"/>
      <c r="J119" s="224"/>
      <c r="K119" s="104" t="str">
        <f t="shared" si="1"/>
        <v>-</v>
      </c>
    </row>
    <row r="120" spans="1:11" ht="13.5" customHeight="1">
      <c r="A120" s="143">
        <v>1245</v>
      </c>
      <c r="B120" s="422" t="s">
        <v>736</v>
      </c>
      <c r="C120" s="423"/>
      <c r="D120" s="423"/>
      <c r="E120" s="423"/>
      <c r="F120" s="423"/>
      <c r="G120" s="424"/>
      <c r="H120" s="144">
        <v>94</v>
      </c>
      <c r="I120" s="223"/>
      <c r="J120" s="224"/>
      <c r="K120" s="104" t="str">
        <f t="shared" si="1"/>
        <v>-</v>
      </c>
    </row>
    <row r="121" spans="1:11" ht="13.5" customHeight="1">
      <c r="A121" s="143">
        <v>129</v>
      </c>
      <c r="B121" s="422" t="s">
        <v>706</v>
      </c>
      <c r="C121" s="423"/>
      <c r="D121" s="423"/>
      <c r="E121" s="423"/>
      <c r="F121" s="423"/>
      <c r="G121" s="424"/>
      <c r="H121" s="144">
        <v>95</v>
      </c>
      <c r="I121" s="227">
        <f>SUM(I122:I125)</f>
        <v>4000</v>
      </c>
      <c r="J121" s="227">
        <f>SUM(J122:J125)</f>
        <v>9050</v>
      </c>
      <c r="K121" s="104">
        <f t="shared" si="1"/>
        <v>226.25000000000003</v>
      </c>
    </row>
    <row r="122" spans="1:11" ht="13.5" customHeight="1">
      <c r="A122" s="143">
        <v>1291</v>
      </c>
      <c r="B122" s="422" t="s">
        <v>737</v>
      </c>
      <c r="C122" s="423"/>
      <c r="D122" s="423"/>
      <c r="E122" s="423"/>
      <c r="F122" s="423"/>
      <c r="G122" s="424"/>
      <c r="H122" s="144">
        <v>96</v>
      </c>
      <c r="I122" s="223"/>
      <c r="J122" s="224"/>
      <c r="K122" s="104" t="str">
        <f t="shared" si="1"/>
        <v>-</v>
      </c>
    </row>
    <row r="123" spans="1:11" ht="13.5" customHeight="1">
      <c r="A123" s="143">
        <v>1292</v>
      </c>
      <c r="B123" s="422" t="s">
        <v>738</v>
      </c>
      <c r="C123" s="423"/>
      <c r="D123" s="423"/>
      <c r="E123" s="423"/>
      <c r="F123" s="423"/>
      <c r="G123" s="424"/>
      <c r="H123" s="144">
        <v>97</v>
      </c>
      <c r="I123" s="223"/>
      <c r="J123" s="224"/>
      <c r="K123" s="104" t="str">
        <f t="shared" si="1"/>
        <v>-</v>
      </c>
    </row>
    <row r="124" spans="1:11" ht="13.5" customHeight="1">
      <c r="A124" s="143">
        <v>1293</v>
      </c>
      <c r="B124" s="422" t="s">
        <v>739</v>
      </c>
      <c r="C124" s="423"/>
      <c r="D124" s="423"/>
      <c r="E124" s="423"/>
      <c r="F124" s="423"/>
      <c r="G124" s="424"/>
      <c r="H124" s="144">
        <v>98</v>
      </c>
      <c r="I124" s="223">
        <v>4000</v>
      </c>
      <c r="J124" s="224">
        <v>9050</v>
      </c>
      <c r="K124" s="104">
        <f t="shared" si="1"/>
        <v>226.25000000000003</v>
      </c>
    </row>
    <row r="125" spans="1:11" ht="13.5" customHeight="1">
      <c r="A125" s="143">
        <v>1294</v>
      </c>
      <c r="B125" s="422" t="s">
        <v>740</v>
      </c>
      <c r="C125" s="423"/>
      <c r="D125" s="423"/>
      <c r="E125" s="423"/>
      <c r="F125" s="423"/>
      <c r="G125" s="424"/>
      <c r="H125" s="144">
        <v>99</v>
      </c>
      <c r="I125" s="223"/>
      <c r="J125" s="224"/>
      <c r="K125" s="104" t="str">
        <f t="shared" si="1"/>
        <v>-</v>
      </c>
    </row>
    <row r="126" spans="1:11" ht="13.5" customHeight="1">
      <c r="A126" s="143">
        <v>13</v>
      </c>
      <c r="B126" s="422" t="s">
        <v>2040</v>
      </c>
      <c r="C126" s="423"/>
      <c r="D126" s="423"/>
      <c r="E126" s="423"/>
      <c r="F126" s="423"/>
      <c r="G126" s="424"/>
      <c r="H126" s="144">
        <v>100</v>
      </c>
      <c r="I126" s="227">
        <f>SUM(I127:I129)-I130</f>
        <v>1000</v>
      </c>
      <c r="J126" s="227">
        <f>SUM(J127:J129)-J130</f>
        <v>1000</v>
      </c>
      <c r="K126" s="104">
        <f t="shared" si="1"/>
        <v>100</v>
      </c>
    </row>
    <row r="127" spans="1:11" ht="13.5" customHeight="1">
      <c r="A127" s="143">
        <v>131</v>
      </c>
      <c r="B127" s="422" t="s">
        <v>741</v>
      </c>
      <c r="C127" s="423"/>
      <c r="D127" s="423"/>
      <c r="E127" s="423"/>
      <c r="F127" s="423"/>
      <c r="G127" s="424"/>
      <c r="H127" s="144">
        <v>101</v>
      </c>
      <c r="I127" s="223">
        <v>1000</v>
      </c>
      <c r="J127" s="224">
        <v>1000</v>
      </c>
      <c r="K127" s="104">
        <f t="shared" si="1"/>
        <v>100</v>
      </c>
    </row>
    <row r="128" spans="1:11" ht="13.5" customHeight="1">
      <c r="A128" s="143">
        <v>132</v>
      </c>
      <c r="B128" s="422" t="s">
        <v>2041</v>
      </c>
      <c r="C128" s="423"/>
      <c r="D128" s="423"/>
      <c r="E128" s="423"/>
      <c r="F128" s="423"/>
      <c r="G128" s="424"/>
      <c r="H128" s="144">
        <v>102</v>
      </c>
      <c r="I128" s="223"/>
      <c r="J128" s="224"/>
      <c r="K128" s="104" t="str">
        <f t="shared" si="1"/>
        <v>-</v>
      </c>
    </row>
    <row r="129" spans="1:11" ht="13.5" customHeight="1">
      <c r="A129" s="143">
        <v>133</v>
      </c>
      <c r="B129" s="422" t="s">
        <v>742</v>
      </c>
      <c r="C129" s="423"/>
      <c r="D129" s="423"/>
      <c r="E129" s="423"/>
      <c r="F129" s="423"/>
      <c r="G129" s="424"/>
      <c r="H129" s="144">
        <v>103</v>
      </c>
      <c r="I129" s="223"/>
      <c r="J129" s="224"/>
      <c r="K129" s="104" t="str">
        <f t="shared" si="1"/>
        <v>-</v>
      </c>
    </row>
    <row r="130" spans="1:11" ht="13.5" customHeight="1">
      <c r="A130" s="143">
        <v>139</v>
      </c>
      <c r="B130" s="422" t="s">
        <v>743</v>
      </c>
      <c r="C130" s="423"/>
      <c r="D130" s="423"/>
      <c r="E130" s="423"/>
      <c r="F130" s="423"/>
      <c r="G130" s="424"/>
      <c r="H130" s="144">
        <v>104</v>
      </c>
      <c r="I130" s="223"/>
      <c r="J130" s="224"/>
      <c r="K130" s="104" t="str">
        <f t="shared" si="1"/>
        <v>-</v>
      </c>
    </row>
    <row r="131" spans="1:11" ht="13.5" customHeight="1">
      <c r="A131" s="143">
        <v>14</v>
      </c>
      <c r="B131" s="422" t="s">
        <v>744</v>
      </c>
      <c r="C131" s="423"/>
      <c r="D131" s="423"/>
      <c r="E131" s="423"/>
      <c r="F131" s="423"/>
      <c r="G131" s="424"/>
      <c r="H131" s="144">
        <v>105</v>
      </c>
      <c r="I131" s="227">
        <f>I132+I135+I138+I141+I144+I147-I150</f>
        <v>0</v>
      </c>
      <c r="J131" s="227">
        <f>J132+J135+J138+J141+J144+J147-J150</f>
        <v>0</v>
      </c>
      <c r="K131" s="104" t="str">
        <f t="shared" si="1"/>
        <v>-</v>
      </c>
    </row>
    <row r="132" spans="1:11" ht="13.5" customHeight="1">
      <c r="A132" s="143">
        <v>141</v>
      </c>
      <c r="B132" s="422" t="s">
        <v>745</v>
      </c>
      <c r="C132" s="423"/>
      <c r="D132" s="423"/>
      <c r="E132" s="423"/>
      <c r="F132" s="423"/>
      <c r="G132" s="424"/>
      <c r="H132" s="144">
        <v>106</v>
      </c>
      <c r="I132" s="227">
        <f>SUM(I133:I134)</f>
        <v>0</v>
      </c>
      <c r="J132" s="227">
        <f>SUM(J133:J134)</f>
        <v>0</v>
      </c>
      <c r="K132" s="104" t="str">
        <f t="shared" si="1"/>
        <v>-</v>
      </c>
    </row>
    <row r="133" spans="1:11" ht="13.5" customHeight="1">
      <c r="A133" s="143">
        <v>1411</v>
      </c>
      <c r="B133" s="422" t="s">
        <v>746</v>
      </c>
      <c r="C133" s="423"/>
      <c r="D133" s="423"/>
      <c r="E133" s="423"/>
      <c r="F133" s="423"/>
      <c r="G133" s="424"/>
      <c r="H133" s="144">
        <v>107</v>
      </c>
      <c r="I133" s="223"/>
      <c r="J133" s="224"/>
      <c r="K133" s="104" t="str">
        <f t="shared" si="1"/>
        <v>-</v>
      </c>
    </row>
    <row r="134" spans="1:11" ht="13.5" customHeight="1">
      <c r="A134" s="143">
        <v>1412</v>
      </c>
      <c r="B134" s="422" t="s">
        <v>747</v>
      </c>
      <c r="C134" s="423"/>
      <c r="D134" s="423"/>
      <c r="E134" s="423"/>
      <c r="F134" s="423"/>
      <c r="G134" s="424"/>
      <c r="H134" s="144">
        <v>108</v>
      </c>
      <c r="I134" s="223"/>
      <c r="J134" s="224"/>
      <c r="K134" s="104" t="str">
        <f t="shared" si="1"/>
        <v>-</v>
      </c>
    </row>
    <row r="135" spans="1:11" ht="13.5" customHeight="1">
      <c r="A135" s="143">
        <v>142</v>
      </c>
      <c r="B135" s="422" t="s">
        <v>748</v>
      </c>
      <c r="C135" s="423"/>
      <c r="D135" s="423"/>
      <c r="E135" s="423"/>
      <c r="F135" s="423"/>
      <c r="G135" s="424"/>
      <c r="H135" s="144">
        <v>109</v>
      </c>
      <c r="I135" s="227">
        <f>SUM(I136:I137)</f>
        <v>0</v>
      </c>
      <c r="J135" s="227">
        <f>SUM(J136:J137)</f>
        <v>0</v>
      </c>
      <c r="K135" s="104" t="str">
        <f t="shared" si="1"/>
        <v>-</v>
      </c>
    </row>
    <row r="136" spans="1:11" ht="13.5" customHeight="1">
      <c r="A136" s="143">
        <v>1421</v>
      </c>
      <c r="B136" s="422" t="s">
        <v>749</v>
      </c>
      <c r="C136" s="423"/>
      <c r="D136" s="423"/>
      <c r="E136" s="423"/>
      <c r="F136" s="423"/>
      <c r="G136" s="424"/>
      <c r="H136" s="144">
        <v>110</v>
      </c>
      <c r="I136" s="223"/>
      <c r="J136" s="224"/>
      <c r="K136" s="104" t="str">
        <f t="shared" si="1"/>
        <v>-</v>
      </c>
    </row>
    <row r="137" spans="1:11" ht="13.5" customHeight="1">
      <c r="A137" s="143">
        <v>1422</v>
      </c>
      <c r="B137" s="422" t="s">
        <v>1401</v>
      </c>
      <c r="C137" s="423"/>
      <c r="D137" s="423"/>
      <c r="E137" s="423"/>
      <c r="F137" s="423"/>
      <c r="G137" s="424"/>
      <c r="H137" s="144">
        <v>111</v>
      </c>
      <c r="I137" s="223"/>
      <c r="J137" s="224"/>
      <c r="K137" s="104" t="str">
        <f t="shared" si="1"/>
        <v>-</v>
      </c>
    </row>
    <row r="138" spans="1:11" ht="13.5" customHeight="1">
      <c r="A138" s="143">
        <v>143</v>
      </c>
      <c r="B138" s="422" t="s">
        <v>1402</v>
      </c>
      <c r="C138" s="423"/>
      <c r="D138" s="423"/>
      <c r="E138" s="423"/>
      <c r="F138" s="423"/>
      <c r="G138" s="424"/>
      <c r="H138" s="144">
        <v>112</v>
      </c>
      <c r="I138" s="227">
        <f>SUM(I139:I140)</f>
        <v>0</v>
      </c>
      <c r="J138" s="227">
        <f>SUM(J139:J140)</f>
        <v>0</v>
      </c>
      <c r="K138" s="104" t="str">
        <f t="shared" si="1"/>
        <v>-</v>
      </c>
    </row>
    <row r="139" spans="1:11" ht="13.5" customHeight="1">
      <c r="A139" s="143">
        <v>1431</v>
      </c>
      <c r="B139" s="422" t="s">
        <v>1403</v>
      </c>
      <c r="C139" s="423"/>
      <c r="D139" s="423"/>
      <c r="E139" s="423"/>
      <c r="F139" s="423"/>
      <c r="G139" s="424"/>
      <c r="H139" s="144">
        <v>113</v>
      </c>
      <c r="I139" s="223"/>
      <c r="J139" s="224"/>
      <c r="K139" s="104" t="str">
        <f t="shared" si="1"/>
        <v>-</v>
      </c>
    </row>
    <row r="140" spans="1:11" ht="13.5" customHeight="1">
      <c r="A140" s="143">
        <v>1432</v>
      </c>
      <c r="B140" s="422" t="s">
        <v>1404</v>
      </c>
      <c r="C140" s="423"/>
      <c r="D140" s="423"/>
      <c r="E140" s="423"/>
      <c r="F140" s="423"/>
      <c r="G140" s="424"/>
      <c r="H140" s="144">
        <v>114</v>
      </c>
      <c r="I140" s="223"/>
      <c r="J140" s="224"/>
      <c r="K140" s="104" t="str">
        <f t="shared" si="1"/>
        <v>-</v>
      </c>
    </row>
    <row r="141" spans="1:11" ht="13.5" customHeight="1">
      <c r="A141" s="143">
        <v>144</v>
      </c>
      <c r="B141" s="422" t="s">
        <v>1405</v>
      </c>
      <c r="C141" s="423"/>
      <c r="D141" s="423"/>
      <c r="E141" s="423"/>
      <c r="F141" s="423"/>
      <c r="G141" s="424"/>
      <c r="H141" s="144">
        <v>115</v>
      </c>
      <c r="I141" s="227">
        <f>SUM(I142:I143)</f>
        <v>0</v>
      </c>
      <c r="J141" s="227">
        <f>SUM(J142:J143)</f>
        <v>0</v>
      </c>
      <c r="K141" s="104" t="str">
        <f t="shared" si="1"/>
        <v>-</v>
      </c>
    </row>
    <row r="142" spans="1:11" ht="13.5" customHeight="1">
      <c r="A142" s="143">
        <v>1441</v>
      </c>
      <c r="B142" s="422" t="s">
        <v>1406</v>
      </c>
      <c r="C142" s="423"/>
      <c r="D142" s="423"/>
      <c r="E142" s="423"/>
      <c r="F142" s="423"/>
      <c r="G142" s="424"/>
      <c r="H142" s="144">
        <v>116</v>
      </c>
      <c r="I142" s="223"/>
      <c r="J142" s="224"/>
      <c r="K142" s="104" t="str">
        <f t="shared" si="1"/>
        <v>-</v>
      </c>
    </row>
    <row r="143" spans="1:11" ht="13.5" customHeight="1">
      <c r="A143" s="143">
        <v>1442</v>
      </c>
      <c r="B143" s="422" t="s">
        <v>1407</v>
      </c>
      <c r="C143" s="423"/>
      <c r="D143" s="423"/>
      <c r="E143" s="423"/>
      <c r="F143" s="423"/>
      <c r="G143" s="424"/>
      <c r="H143" s="144">
        <v>117</v>
      </c>
      <c r="I143" s="223"/>
      <c r="J143" s="224"/>
      <c r="K143" s="104" t="str">
        <f t="shared" si="1"/>
        <v>-</v>
      </c>
    </row>
    <row r="144" spans="1:11" ht="13.5" customHeight="1">
      <c r="A144" s="143">
        <v>145</v>
      </c>
      <c r="B144" s="422" t="s">
        <v>1408</v>
      </c>
      <c r="C144" s="423"/>
      <c r="D144" s="423"/>
      <c r="E144" s="423"/>
      <c r="F144" s="423"/>
      <c r="G144" s="424"/>
      <c r="H144" s="144">
        <v>118</v>
      </c>
      <c r="I144" s="227">
        <f>SUM(I145:I146)</f>
        <v>0</v>
      </c>
      <c r="J144" s="227">
        <f>SUM(J145:J146)</f>
        <v>0</v>
      </c>
      <c r="K144" s="104" t="str">
        <f t="shared" si="1"/>
        <v>-</v>
      </c>
    </row>
    <row r="145" spans="1:11" ht="13.5" customHeight="1">
      <c r="A145" s="143">
        <v>1451</v>
      </c>
      <c r="B145" s="422" t="s">
        <v>1409</v>
      </c>
      <c r="C145" s="423"/>
      <c r="D145" s="423"/>
      <c r="E145" s="423"/>
      <c r="F145" s="423"/>
      <c r="G145" s="424"/>
      <c r="H145" s="144">
        <v>119</v>
      </c>
      <c r="I145" s="223"/>
      <c r="J145" s="224"/>
      <c r="K145" s="104" t="str">
        <f t="shared" si="1"/>
        <v>-</v>
      </c>
    </row>
    <row r="146" spans="1:11" ht="13.5" customHeight="1">
      <c r="A146" s="143">
        <v>1452</v>
      </c>
      <c r="B146" s="422" t="s">
        <v>2584</v>
      </c>
      <c r="C146" s="423"/>
      <c r="D146" s="423"/>
      <c r="E146" s="423"/>
      <c r="F146" s="423"/>
      <c r="G146" s="424"/>
      <c r="H146" s="144">
        <v>120</v>
      </c>
      <c r="I146" s="223"/>
      <c r="J146" s="224"/>
      <c r="K146" s="104" t="str">
        <f t="shared" si="1"/>
        <v>-</v>
      </c>
    </row>
    <row r="147" spans="1:11" ht="13.5" customHeight="1">
      <c r="A147" s="143">
        <v>146</v>
      </c>
      <c r="B147" s="422" t="s">
        <v>2585</v>
      </c>
      <c r="C147" s="423"/>
      <c r="D147" s="423"/>
      <c r="E147" s="423"/>
      <c r="F147" s="423"/>
      <c r="G147" s="424"/>
      <c r="H147" s="144">
        <v>121</v>
      </c>
      <c r="I147" s="227">
        <f>SUM(I148:I149)</f>
        <v>0</v>
      </c>
      <c r="J147" s="227">
        <f>SUM(J148:J149)</f>
        <v>0</v>
      </c>
      <c r="K147" s="104" t="str">
        <f t="shared" si="1"/>
        <v>-</v>
      </c>
    </row>
    <row r="148" spans="1:11" ht="13.5" customHeight="1">
      <c r="A148" s="143">
        <v>1461</v>
      </c>
      <c r="B148" s="422" t="s">
        <v>2586</v>
      </c>
      <c r="C148" s="423"/>
      <c r="D148" s="423"/>
      <c r="E148" s="423"/>
      <c r="F148" s="423"/>
      <c r="G148" s="424"/>
      <c r="H148" s="144">
        <v>122</v>
      </c>
      <c r="I148" s="223"/>
      <c r="J148" s="224"/>
      <c r="K148" s="104" t="str">
        <f t="shared" si="1"/>
        <v>-</v>
      </c>
    </row>
    <row r="149" spans="1:11" ht="13.5" customHeight="1">
      <c r="A149" s="143">
        <v>1462</v>
      </c>
      <c r="B149" s="422" t="s">
        <v>2587</v>
      </c>
      <c r="C149" s="423"/>
      <c r="D149" s="423"/>
      <c r="E149" s="423"/>
      <c r="F149" s="423"/>
      <c r="G149" s="424"/>
      <c r="H149" s="144">
        <v>123</v>
      </c>
      <c r="I149" s="223"/>
      <c r="J149" s="224"/>
      <c r="K149" s="104" t="str">
        <f t="shared" si="1"/>
        <v>-</v>
      </c>
    </row>
    <row r="150" spans="1:11" ht="13.5" customHeight="1">
      <c r="A150" s="143">
        <v>149</v>
      </c>
      <c r="B150" s="422" t="s">
        <v>2554</v>
      </c>
      <c r="C150" s="423"/>
      <c r="D150" s="423"/>
      <c r="E150" s="423"/>
      <c r="F150" s="423"/>
      <c r="G150" s="424"/>
      <c r="H150" s="144">
        <v>124</v>
      </c>
      <c r="I150" s="223"/>
      <c r="J150" s="224"/>
      <c r="K150" s="104" t="str">
        <f t="shared" si="1"/>
        <v>-</v>
      </c>
    </row>
    <row r="151" spans="1:11" ht="13.5" customHeight="1">
      <c r="A151" s="143">
        <v>15</v>
      </c>
      <c r="B151" s="422" t="s">
        <v>2555</v>
      </c>
      <c r="C151" s="423"/>
      <c r="D151" s="423"/>
      <c r="E151" s="423"/>
      <c r="F151" s="423"/>
      <c r="G151" s="424"/>
      <c r="H151" s="144">
        <v>125</v>
      </c>
      <c r="I151" s="227">
        <f>I152+I155-I158</f>
        <v>0</v>
      </c>
      <c r="J151" s="227">
        <f>J152+J155-J158</f>
        <v>0</v>
      </c>
      <c r="K151" s="104" t="str">
        <f t="shared" si="1"/>
        <v>-</v>
      </c>
    </row>
    <row r="152" spans="1:11" ht="13.5" customHeight="1">
      <c r="A152" s="143">
        <v>151</v>
      </c>
      <c r="B152" s="422" t="s">
        <v>2556</v>
      </c>
      <c r="C152" s="423"/>
      <c r="D152" s="423"/>
      <c r="E152" s="423"/>
      <c r="F152" s="423"/>
      <c r="G152" s="424"/>
      <c r="H152" s="144">
        <v>126</v>
      </c>
      <c r="I152" s="227">
        <f>SUM(I153:I154)</f>
        <v>0</v>
      </c>
      <c r="J152" s="227">
        <f>SUM(J153:J154)</f>
        <v>0</v>
      </c>
      <c r="K152" s="104" t="str">
        <f t="shared" si="1"/>
        <v>-</v>
      </c>
    </row>
    <row r="153" spans="1:11" ht="13.5" customHeight="1">
      <c r="A153" s="143">
        <v>1511</v>
      </c>
      <c r="B153" s="422" t="s">
        <v>2557</v>
      </c>
      <c r="C153" s="423"/>
      <c r="D153" s="423"/>
      <c r="E153" s="423"/>
      <c r="F153" s="423"/>
      <c r="G153" s="424"/>
      <c r="H153" s="144">
        <v>127</v>
      </c>
      <c r="I153" s="223"/>
      <c r="J153" s="224"/>
      <c r="K153" s="104" t="str">
        <f t="shared" si="1"/>
        <v>-</v>
      </c>
    </row>
    <row r="154" spans="1:11" ht="13.5" customHeight="1">
      <c r="A154" s="143">
        <v>1512</v>
      </c>
      <c r="B154" s="422" t="s">
        <v>2558</v>
      </c>
      <c r="C154" s="423"/>
      <c r="D154" s="423"/>
      <c r="E154" s="423"/>
      <c r="F154" s="423"/>
      <c r="G154" s="424"/>
      <c r="H154" s="144">
        <v>128</v>
      </c>
      <c r="I154" s="223"/>
      <c r="J154" s="224"/>
      <c r="K154" s="104" t="str">
        <f t="shared" si="1"/>
        <v>-</v>
      </c>
    </row>
    <row r="155" spans="1:11" ht="13.5" customHeight="1">
      <c r="A155" s="143">
        <v>152</v>
      </c>
      <c r="B155" s="422" t="s">
        <v>2559</v>
      </c>
      <c r="C155" s="423"/>
      <c r="D155" s="423"/>
      <c r="E155" s="423"/>
      <c r="F155" s="423"/>
      <c r="G155" s="424"/>
      <c r="H155" s="144">
        <v>129</v>
      </c>
      <c r="I155" s="227">
        <f>SUM(I156:I157)</f>
        <v>0</v>
      </c>
      <c r="J155" s="227">
        <f>SUM(J156:J157)</f>
        <v>0</v>
      </c>
      <c r="K155" s="104" t="str">
        <f aca="true" t="shared" si="2" ref="K155:K218">IF(I155&gt;0,IF(J155/I155&gt;=100,"&gt;&gt;100",J155/I155*100),"-")</f>
        <v>-</v>
      </c>
    </row>
    <row r="156" spans="1:11" ht="13.5" customHeight="1">
      <c r="A156" s="143">
        <v>1521</v>
      </c>
      <c r="B156" s="422" t="s">
        <v>2560</v>
      </c>
      <c r="C156" s="423"/>
      <c r="D156" s="423"/>
      <c r="E156" s="423"/>
      <c r="F156" s="423"/>
      <c r="G156" s="424"/>
      <c r="H156" s="144">
        <v>130</v>
      </c>
      <c r="I156" s="223"/>
      <c r="J156" s="224"/>
      <c r="K156" s="104" t="str">
        <f t="shared" si="2"/>
        <v>-</v>
      </c>
    </row>
    <row r="157" spans="1:11" ht="13.5" customHeight="1">
      <c r="A157" s="143">
        <v>1522</v>
      </c>
      <c r="B157" s="422" t="s">
        <v>487</v>
      </c>
      <c r="C157" s="423"/>
      <c r="D157" s="423"/>
      <c r="E157" s="423"/>
      <c r="F157" s="423"/>
      <c r="G157" s="424"/>
      <c r="H157" s="144">
        <v>131</v>
      </c>
      <c r="I157" s="223"/>
      <c r="J157" s="224"/>
      <c r="K157" s="104" t="str">
        <f t="shared" si="2"/>
        <v>-</v>
      </c>
    </row>
    <row r="158" spans="1:11" ht="13.5" customHeight="1">
      <c r="A158" s="143">
        <v>159</v>
      </c>
      <c r="B158" s="422" t="s">
        <v>488</v>
      </c>
      <c r="C158" s="423"/>
      <c r="D158" s="423"/>
      <c r="E158" s="423"/>
      <c r="F158" s="423"/>
      <c r="G158" s="424"/>
      <c r="H158" s="144">
        <v>132</v>
      </c>
      <c r="I158" s="223"/>
      <c r="J158" s="224"/>
      <c r="K158" s="104" t="str">
        <f t="shared" si="2"/>
        <v>-</v>
      </c>
    </row>
    <row r="159" spans="1:11" ht="13.5" customHeight="1">
      <c r="A159" s="143">
        <v>16</v>
      </c>
      <c r="B159" s="422" t="s">
        <v>707</v>
      </c>
      <c r="C159" s="423"/>
      <c r="D159" s="423"/>
      <c r="E159" s="423"/>
      <c r="F159" s="423"/>
      <c r="G159" s="424"/>
      <c r="H159" s="144">
        <v>133</v>
      </c>
      <c r="I159" s="227">
        <f>SUM(I160:I163)+I166-I167</f>
        <v>10000</v>
      </c>
      <c r="J159" s="227">
        <f>SUM(J160:J163)+J166-J167</f>
        <v>10000</v>
      </c>
      <c r="K159" s="104">
        <f t="shared" si="2"/>
        <v>100</v>
      </c>
    </row>
    <row r="160" spans="1:11" ht="13.5" customHeight="1">
      <c r="A160" s="143">
        <v>161</v>
      </c>
      <c r="B160" s="422" t="s">
        <v>489</v>
      </c>
      <c r="C160" s="423"/>
      <c r="D160" s="423"/>
      <c r="E160" s="423"/>
      <c r="F160" s="423"/>
      <c r="G160" s="424"/>
      <c r="H160" s="144">
        <v>134</v>
      </c>
      <c r="I160" s="223">
        <v>10000</v>
      </c>
      <c r="J160" s="224">
        <v>10000</v>
      </c>
      <c r="K160" s="104">
        <f t="shared" si="2"/>
        <v>100</v>
      </c>
    </row>
    <row r="161" spans="1:11" ht="13.5" customHeight="1">
      <c r="A161" s="143">
        <v>162</v>
      </c>
      <c r="B161" s="422" t="s">
        <v>490</v>
      </c>
      <c r="C161" s="423"/>
      <c r="D161" s="423"/>
      <c r="E161" s="423"/>
      <c r="F161" s="423"/>
      <c r="G161" s="424"/>
      <c r="H161" s="144">
        <v>135</v>
      </c>
      <c r="I161" s="223"/>
      <c r="J161" s="224"/>
      <c r="K161" s="104" t="str">
        <f t="shared" si="2"/>
        <v>-</v>
      </c>
    </row>
    <row r="162" spans="1:11" ht="13.5" customHeight="1">
      <c r="A162" s="143">
        <v>163</v>
      </c>
      <c r="B162" s="422" t="s">
        <v>491</v>
      </c>
      <c r="C162" s="423"/>
      <c r="D162" s="423"/>
      <c r="E162" s="423"/>
      <c r="F162" s="423"/>
      <c r="G162" s="424"/>
      <c r="H162" s="144">
        <v>136</v>
      </c>
      <c r="I162" s="223"/>
      <c r="J162" s="224"/>
      <c r="K162" s="104" t="str">
        <f t="shared" si="2"/>
        <v>-</v>
      </c>
    </row>
    <row r="163" spans="1:11" ht="13.5" customHeight="1">
      <c r="A163" s="143">
        <v>164</v>
      </c>
      <c r="B163" s="422" t="s">
        <v>492</v>
      </c>
      <c r="C163" s="423"/>
      <c r="D163" s="423"/>
      <c r="E163" s="423"/>
      <c r="F163" s="423"/>
      <c r="G163" s="424"/>
      <c r="H163" s="144">
        <v>137</v>
      </c>
      <c r="I163" s="227">
        <f>SUM(I164:I165)</f>
        <v>0</v>
      </c>
      <c r="J163" s="227">
        <f>SUM(J164:J165)</f>
        <v>0</v>
      </c>
      <c r="K163" s="104" t="str">
        <f t="shared" si="2"/>
        <v>-</v>
      </c>
    </row>
    <row r="164" spans="1:11" ht="13.5" customHeight="1">
      <c r="A164" s="143">
        <v>1641</v>
      </c>
      <c r="B164" s="422" t="s">
        <v>493</v>
      </c>
      <c r="C164" s="423"/>
      <c r="D164" s="423"/>
      <c r="E164" s="423"/>
      <c r="F164" s="423"/>
      <c r="G164" s="424"/>
      <c r="H164" s="144">
        <v>138</v>
      </c>
      <c r="I164" s="223"/>
      <c r="J164" s="224"/>
      <c r="K164" s="104" t="str">
        <f>IF(I164&gt;0,IF(J164/I164&gt;=100,"&gt;&gt;100",J164/I164*100),"-")</f>
        <v>-</v>
      </c>
    </row>
    <row r="165" spans="1:11" ht="13.5" customHeight="1">
      <c r="A165" s="143">
        <v>1642</v>
      </c>
      <c r="B165" s="422" t="s">
        <v>494</v>
      </c>
      <c r="C165" s="423"/>
      <c r="D165" s="423"/>
      <c r="E165" s="423"/>
      <c r="F165" s="423"/>
      <c r="G165" s="424"/>
      <c r="H165" s="144">
        <v>139</v>
      </c>
      <c r="I165" s="223"/>
      <c r="J165" s="224"/>
      <c r="K165" s="104" t="str">
        <f t="shared" si="2"/>
        <v>-</v>
      </c>
    </row>
    <row r="166" spans="1:11" ht="13.5" customHeight="1">
      <c r="A166" s="143">
        <v>165</v>
      </c>
      <c r="B166" s="422" t="s">
        <v>740</v>
      </c>
      <c r="C166" s="423"/>
      <c r="D166" s="423"/>
      <c r="E166" s="423"/>
      <c r="F166" s="423"/>
      <c r="G166" s="424"/>
      <c r="H166" s="144">
        <v>140</v>
      </c>
      <c r="I166" s="223"/>
      <c r="J166" s="224"/>
      <c r="K166" s="104" t="str">
        <f t="shared" si="2"/>
        <v>-</v>
      </c>
    </row>
    <row r="167" spans="1:11" ht="13.5" customHeight="1">
      <c r="A167" s="143">
        <v>169</v>
      </c>
      <c r="B167" s="422" t="s">
        <v>495</v>
      </c>
      <c r="C167" s="423"/>
      <c r="D167" s="423"/>
      <c r="E167" s="423"/>
      <c r="F167" s="423"/>
      <c r="G167" s="424"/>
      <c r="H167" s="144">
        <v>141</v>
      </c>
      <c r="I167" s="223"/>
      <c r="J167" s="224"/>
      <c r="K167" s="104" t="str">
        <f t="shared" si="2"/>
        <v>-</v>
      </c>
    </row>
    <row r="168" spans="1:11" ht="13.5" customHeight="1">
      <c r="A168" s="143">
        <v>19</v>
      </c>
      <c r="B168" s="422" t="s">
        <v>496</v>
      </c>
      <c r="C168" s="423"/>
      <c r="D168" s="423"/>
      <c r="E168" s="423"/>
      <c r="F168" s="423"/>
      <c r="G168" s="424"/>
      <c r="H168" s="144">
        <v>142</v>
      </c>
      <c r="I168" s="227">
        <f>SUM(I169:I170)</f>
        <v>0</v>
      </c>
      <c r="J168" s="227">
        <f>SUM(J169:J170)</f>
        <v>0</v>
      </c>
      <c r="K168" s="104" t="str">
        <f t="shared" si="2"/>
        <v>-</v>
      </c>
    </row>
    <row r="169" spans="1:11" ht="13.5" customHeight="1">
      <c r="A169" s="143">
        <v>191</v>
      </c>
      <c r="B169" s="422" t="s">
        <v>2705</v>
      </c>
      <c r="C169" s="423"/>
      <c r="D169" s="423"/>
      <c r="E169" s="423"/>
      <c r="F169" s="423"/>
      <c r="G169" s="424"/>
      <c r="H169" s="144">
        <v>143</v>
      </c>
      <c r="I169" s="223"/>
      <c r="J169" s="224"/>
      <c r="K169" s="104" t="str">
        <f t="shared" si="2"/>
        <v>-</v>
      </c>
    </row>
    <row r="170" spans="1:11" s="2" customFormat="1" ht="13.5" customHeight="1">
      <c r="A170" s="145">
        <v>192</v>
      </c>
      <c r="B170" s="428" t="s">
        <v>2706</v>
      </c>
      <c r="C170" s="429"/>
      <c r="D170" s="429"/>
      <c r="E170" s="429"/>
      <c r="F170" s="429"/>
      <c r="G170" s="430"/>
      <c r="H170" s="146">
        <v>144</v>
      </c>
      <c r="I170" s="232"/>
      <c r="J170" s="233"/>
      <c r="K170" s="105" t="str">
        <f t="shared" si="2"/>
        <v>-</v>
      </c>
    </row>
    <row r="171" spans="1:11" ht="15.75" customHeight="1">
      <c r="A171" s="425" t="s">
        <v>2707</v>
      </c>
      <c r="B171" s="426"/>
      <c r="C171" s="426"/>
      <c r="D171" s="426"/>
      <c r="E171" s="426"/>
      <c r="F171" s="426"/>
      <c r="G171" s="426"/>
      <c r="H171" s="426"/>
      <c r="I171" s="426">
        <v>0</v>
      </c>
      <c r="J171" s="426">
        <v>0</v>
      </c>
      <c r="K171" s="427" t="str">
        <f t="shared" si="2"/>
        <v>-</v>
      </c>
    </row>
    <row r="172" spans="1:11" ht="13.5" customHeight="1">
      <c r="A172" s="225"/>
      <c r="B172" s="440" t="s">
        <v>2042</v>
      </c>
      <c r="C172" s="441"/>
      <c r="D172" s="441"/>
      <c r="E172" s="441"/>
      <c r="F172" s="441"/>
      <c r="G172" s="442"/>
      <c r="H172" s="142">
        <v>145</v>
      </c>
      <c r="I172" s="230">
        <f>I173+I222</f>
        <v>393350</v>
      </c>
      <c r="J172" s="230">
        <f>J173+J222</f>
        <v>387614</v>
      </c>
      <c r="K172" s="220">
        <f t="shared" si="2"/>
        <v>98.54175670522436</v>
      </c>
    </row>
    <row r="173" spans="1:11" ht="13.5" customHeight="1">
      <c r="A173" s="226">
        <v>2</v>
      </c>
      <c r="B173" s="431" t="s">
        <v>2043</v>
      </c>
      <c r="C173" s="432"/>
      <c r="D173" s="432"/>
      <c r="E173" s="432"/>
      <c r="F173" s="432"/>
      <c r="G173" s="433"/>
      <c r="H173" s="144">
        <v>146</v>
      </c>
      <c r="I173" s="231">
        <f>I174+I201+I209+I217</f>
        <v>212360</v>
      </c>
      <c r="J173" s="231">
        <f>J174+J201+J209+J217</f>
        <v>72228</v>
      </c>
      <c r="K173" s="219">
        <f t="shared" si="2"/>
        <v>34.0120550009418</v>
      </c>
    </row>
    <row r="174" spans="1:11" ht="13.5" customHeight="1">
      <c r="A174" s="143">
        <v>24</v>
      </c>
      <c r="B174" s="422" t="s">
        <v>2044</v>
      </c>
      <c r="C174" s="423"/>
      <c r="D174" s="423"/>
      <c r="E174" s="423"/>
      <c r="F174" s="423"/>
      <c r="G174" s="424"/>
      <c r="H174" s="144">
        <v>147</v>
      </c>
      <c r="I174" s="231">
        <f>I175+I183+I191+I195+I196+I197</f>
        <v>204904</v>
      </c>
      <c r="J174" s="231">
        <f>J175+J183+J191+J195+J196+J197</f>
        <v>69802</v>
      </c>
      <c r="K174" s="219">
        <f t="shared" si="2"/>
        <v>34.065708819739974</v>
      </c>
    </row>
    <row r="175" spans="1:11" ht="13.5" customHeight="1">
      <c r="A175" s="143">
        <v>241</v>
      </c>
      <c r="B175" s="422" t="s">
        <v>708</v>
      </c>
      <c r="C175" s="423"/>
      <c r="D175" s="423"/>
      <c r="E175" s="423"/>
      <c r="F175" s="423"/>
      <c r="G175" s="424"/>
      <c r="H175" s="144">
        <v>148</v>
      </c>
      <c r="I175" s="231">
        <f>SUM(I176:I182)</f>
        <v>29664</v>
      </c>
      <c r="J175" s="231">
        <f>SUM(J176:J182)</f>
        <v>29166</v>
      </c>
      <c r="K175" s="219">
        <f>IF(I175&gt;0,IF(J175/I175&gt;=100,"&gt;&gt;100",J175/I175*100),"-")</f>
        <v>98.32119741100324</v>
      </c>
    </row>
    <row r="176" spans="1:11" ht="13.5" customHeight="1">
      <c r="A176" s="143">
        <v>2411</v>
      </c>
      <c r="B176" s="422" t="s">
        <v>2708</v>
      </c>
      <c r="C176" s="423"/>
      <c r="D176" s="423"/>
      <c r="E176" s="423"/>
      <c r="F176" s="423"/>
      <c r="G176" s="424"/>
      <c r="H176" s="144">
        <v>149</v>
      </c>
      <c r="I176" s="234">
        <v>21446</v>
      </c>
      <c r="J176" s="235">
        <v>19646</v>
      </c>
      <c r="K176" s="219">
        <f>IF(I176&gt;0,IF(J176/I176&gt;=100,"&gt;&gt;100",J176/I176*100),"-")</f>
        <v>91.60682644782244</v>
      </c>
    </row>
    <row r="177" spans="1:11" ht="13.5" customHeight="1">
      <c r="A177" s="143">
        <v>2412</v>
      </c>
      <c r="B177" s="422" t="s">
        <v>2709</v>
      </c>
      <c r="C177" s="423"/>
      <c r="D177" s="423"/>
      <c r="E177" s="423"/>
      <c r="F177" s="423"/>
      <c r="G177" s="424"/>
      <c r="H177" s="144">
        <v>150</v>
      </c>
      <c r="I177" s="234">
        <v>3321</v>
      </c>
      <c r="J177" s="235">
        <v>3321</v>
      </c>
      <c r="K177" s="219">
        <f t="shared" si="2"/>
        <v>100</v>
      </c>
    </row>
    <row r="178" spans="1:11" ht="13.5" customHeight="1">
      <c r="A178" s="143">
        <v>2413</v>
      </c>
      <c r="B178" s="422" t="s">
        <v>2045</v>
      </c>
      <c r="C178" s="423"/>
      <c r="D178" s="423"/>
      <c r="E178" s="423"/>
      <c r="F178" s="423"/>
      <c r="G178" s="424"/>
      <c r="H178" s="144">
        <v>151</v>
      </c>
      <c r="I178" s="234"/>
      <c r="J178" s="235"/>
      <c r="K178" s="219" t="str">
        <f t="shared" si="2"/>
        <v>-</v>
      </c>
    </row>
    <row r="179" spans="1:11" ht="13.5" customHeight="1">
      <c r="A179" s="143">
        <v>2414</v>
      </c>
      <c r="B179" s="422" t="s">
        <v>2710</v>
      </c>
      <c r="C179" s="423"/>
      <c r="D179" s="423"/>
      <c r="E179" s="423"/>
      <c r="F179" s="423"/>
      <c r="G179" s="424"/>
      <c r="H179" s="144">
        <v>152</v>
      </c>
      <c r="I179" s="234">
        <v>1880</v>
      </c>
      <c r="J179" s="235">
        <v>2364</v>
      </c>
      <c r="K179" s="219">
        <f t="shared" si="2"/>
        <v>125.74468085106383</v>
      </c>
    </row>
    <row r="180" spans="1:11" ht="13.5" customHeight="1">
      <c r="A180" s="143">
        <v>2415</v>
      </c>
      <c r="B180" s="422" t="s">
        <v>2711</v>
      </c>
      <c r="C180" s="423"/>
      <c r="D180" s="423"/>
      <c r="E180" s="423"/>
      <c r="F180" s="423"/>
      <c r="G180" s="424"/>
      <c r="H180" s="144">
        <v>153</v>
      </c>
      <c r="I180" s="234">
        <v>959</v>
      </c>
      <c r="J180" s="235">
        <v>1399</v>
      </c>
      <c r="K180" s="219">
        <f t="shared" si="2"/>
        <v>145.881126173097</v>
      </c>
    </row>
    <row r="181" spans="1:11" ht="13.5" customHeight="1">
      <c r="A181" s="143">
        <v>2416</v>
      </c>
      <c r="B181" s="422" t="s">
        <v>2712</v>
      </c>
      <c r="C181" s="423"/>
      <c r="D181" s="423"/>
      <c r="E181" s="423"/>
      <c r="F181" s="423"/>
      <c r="G181" s="424"/>
      <c r="H181" s="144">
        <v>154</v>
      </c>
      <c r="I181" s="234">
        <v>2058</v>
      </c>
      <c r="J181" s="235">
        <v>2436</v>
      </c>
      <c r="K181" s="219">
        <f t="shared" si="2"/>
        <v>118.36734693877551</v>
      </c>
    </row>
    <row r="182" spans="1:11" ht="13.5" customHeight="1">
      <c r="A182" s="143">
        <v>2417</v>
      </c>
      <c r="B182" s="422" t="s">
        <v>2046</v>
      </c>
      <c r="C182" s="423"/>
      <c r="D182" s="423"/>
      <c r="E182" s="423"/>
      <c r="F182" s="423"/>
      <c r="G182" s="424"/>
      <c r="H182" s="144">
        <v>155</v>
      </c>
      <c r="I182" s="234"/>
      <c r="J182" s="235"/>
      <c r="K182" s="219" t="str">
        <f t="shared" si="2"/>
        <v>-</v>
      </c>
    </row>
    <row r="183" spans="1:11" ht="13.5" customHeight="1">
      <c r="A183" s="143">
        <v>242</v>
      </c>
      <c r="B183" s="422" t="s">
        <v>709</v>
      </c>
      <c r="C183" s="423"/>
      <c r="D183" s="423"/>
      <c r="E183" s="423"/>
      <c r="F183" s="423"/>
      <c r="G183" s="424"/>
      <c r="H183" s="144">
        <v>156</v>
      </c>
      <c r="I183" s="231">
        <f>SUM(I184:I190)</f>
        <v>175240</v>
      </c>
      <c r="J183" s="231">
        <f>SUM(J184:J190)</f>
        <v>40312</v>
      </c>
      <c r="K183" s="219">
        <f t="shared" si="2"/>
        <v>23.00388039260443</v>
      </c>
    </row>
    <row r="184" spans="1:11" ht="13.5" customHeight="1">
      <c r="A184" s="143">
        <v>2421</v>
      </c>
      <c r="B184" s="422" t="s">
        <v>2047</v>
      </c>
      <c r="C184" s="423"/>
      <c r="D184" s="423"/>
      <c r="E184" s="423"/>
      <c r="F184" s="423"/>
      <c r="G184" s="424"/>
      <c r="H184" s="144">
        <v>157</v>
      </c>
      <c r="I184" s="234">
        <v>1958</v>
      </c>
      <c r="J184" s="235">
        <v>0</v>
      </c>
      <c r="K184" s="219">
        <f t="shared" si="2"/>
        <v>0</v>
      </c>
    </row>
    <row r="185" spans="1:11" ht="13.5" customHeight="1">
      <c r="A185" s="143">
        <v>2422</v>
      </c>
      <c r="B185" s="422" t="s">
        <v>2048</v>
      </c>
      <c r="C185" s="423"/>
      <c r="D185" s="423"/>
      <c r="E185" s="423"/>
      <c r="F185" s="423"/>
      <c r="G185" s="424"/>
      <c r="H185" s="144">
        <v>158</v>
      </c>
      <c r="I185" s="234"/>
      <c r="J185" s="235"/>
      <c r="K185" s="219" t="str">
        <f t="shared" si="2"/>
        <v>-</v>
      </c>
    </row>
    <row r="186" spans="1:11" ht="13.5" customHeight="1">
      <c r="A186" s="143">
        <v>2423</v>
      </c>
      <c r="B186" s="422" t="s">
        <v>2049</v>
      </c>
      <c r="C186" s="423"/>
      <c r="D186" s="423"/>
      <c r="E186" s="423"/>
      <c r="F186" s="423"/>
      <c r="G186" s="424"/>
      <c r="H186" s="144">
        <v>159</v>
      </c>
      <c r="I186" s="234"/>
      <c r="J186" s="235"/>
      <c r="K186" s="219" t="str">
        <f t="shared" si="2"/>
        <v>-</v>
      </c>
    </row>
    <row r="187" spans="1:11" ht="13.5" customHeight="1">
      <c r="A187" s="143">
        <v>2424</v>
      </c>
      <c r="B187" s="422" t="s">
        <v>2050</v>
      </c>
      <c r="C187" s="423"/>
      <c r="D187" s="423"/>
      <c r="E187" s="423"/>
      <c r="F187" s="423"/>
      <c r="G187" s="424"/>
      <c r="H187" s="144">
        <v>160</v>
      </c>
      <c r="I187" s="234"/>
      <c r="J187" s="235"/>
      <c r="K187" s="219" t="str">
        <f t="shared" si="2"/>
        <v>-</v>
      </c>
    </row>
    <row r="188" spans="1:11" ht="13.5" customHeight="1">
      <c r="A188" s="143">
        <v>2425</v>
      </c>
      <c r="B188" s="422" t="s">
        <v>2713</v>
      </c>
      <c r="C188" s="423"/>
      <c r="D188" s="423"/>
      <c r="E188" s="423"/>
      <c r="F188" s="423"/>
      <c r="G188" s="424"/>
      <c r="H188" s="144">
        <v>161</v>
      </c>
      <c r="I188" s="234">
        <v>111991</v>
      </c>
      <c r="J188" s="235">
        <v>40312</v>
      </c>
      <c r="K188" s="219">
        <f t="shared" si="2"/>
        <v>35.9957496584547</v>
      </c>
    </row>
    <row r="189" spans="1:11" ht="13.5" customHeight="1">
      <c r="A189" s="143">
        <v>2426</v>
      </c>
      <c r="B189" s="422" t="s">
        <v>2714</v>
      </c>
      <c r="C189" s="423"/>
      <c r="D189" s="423"/>
      <c r="E189" s="423"/>
      <c r="F189" s="423"/>
      <c r="G189" s="424"/>
      <c r="H189" s="144">
        <v>162</v>
      </c>
      <c r="I189" s="234">
        <v>60311</v>
      </c>
      <c r="J189" s="235"/>
      <c r="K189" s="219">
        <f t="shared" si="2"/>
        <v>0</v>
      </c>
    </row>
    <row r="190" spans="1:11" ht="13.5" customHeight="1">
      <c r="A190" s="143">
        <v>2429</v>
      </c>
      <c r="B190" s="422" t="s">
        <v>2715</v>
      </c>
      <c r="C190" s="423"/>
      <c r="D190" s="423"/>
      <c r="E190" s="423"/>
      <c r="F190" s="423"/>
      <c r="G190" s="424"/>
      <c r="H190" s="144">
        <v>163</v>
      </c>
      <c r="I190" s="234">
        <v>980</v>
      </c>
      <c r="J190" s="235"/>
      <c r="K190" s="219">
        <f t="shared" si="2"/>
        <v>0</v>
      </c>
    </row>
    <row r="191" spans="1:11" ht="13.5" customHeight="1">
      <c r="A191" s="143">
        <v>244</v>
      </c>
      <c r="B191" s="422" t="s">
        <v>710</v>
      </c>
      <c r="C191" s="423"/>
      <c r="D191" s="423"/>
      <c r="E191" s="423"/>
      <c r="F191" s="423"/>
      <c r="G191" s="424"/>
      <c r="H191" s="144">
        <v>164</v>
      </c>
      <c r="I191" s="231">
        <f>SUM(I192:I194)</f>
        <v>0</v>
      </c>
      <c r="J191" s="231">
        <f>SUM(J192:J194)</f>
        <v>0</v>
      </c>
      <c r="K191" s="219" t="str">
        <f t="shared" si="2"/>
        <v>-</v>
      </c>
    </row>
    <row r="192" spans="1:11" ht="13.5" customHeight="1">
      <c r="A192" s="143">
        <v>2441</v>
      </c>
      <c r="B192" s="422" t="s">
        <v>2716</v>
      </c>
      <c r="C192" s="423"/>
      <c r="D192" s="423"/>
      <c r="E192" s="423"/>
      <c r="F192" s="423"/>
      <c r="G192" s="424"/>
      <c r="H192" s="144">
        <v>165</v>
      </c>
      <c r="I192" s="234"/>
      <c r="J192" s="235"/>
      <c r="K192" s="219" t="str">
        <f t="shared" si="2"/>
        <v>-</v>
      </c>
    </row>
    <row r="193" spans="1:11" ht="13.5" customHeight="1">
      <c r="A193" s="143">
        <v>2442</v>
      </c>
      <c r="B193" s="422" t="s">
        <v>2717</v>
      </c>
      <c r="C193" s="423"/>
      <c r="D193" s="423"/>
      <c r="E193" s="423"/>
      <c r="F193" s="423"/>
      <c r="G193" s="424"/>
      <c r="H193" s="144">
        <v>166</v>
      </c>
      <c r="I193" s="234"/>
      <c r="J193" s="235"/>
      <c r="K193" s="219" t="str">
        <f t="shared" si="2"/>
        <v>-</v>
      </c>
    </row>
    <row r="194" spans="1:11" ht="13.5" customHeight="1">
      <c r="A194" s="143">
        <v>2443</v>
      </c>
      <c r="B194" s="422" t="s">
        <v>2718</v>
      </c>
      <c r="C194" s="423"/>
      <c r="D194" s="423"/>
      <c r="E194" s="423"/>
      <c r="F194" s="423"/>
      <c r="G194" s="424"/>
      <c r="H194" s="144">
        <v>167</v>
      </c>
      <c r="I194" s="234"/>
      <c r="J194" s="235"/>
      <c r="K194" s="219" t="str">
        <f t="shared" si="2"/>
        <v>-</v>
      </c>
    </row>
    <row r="195" spans="1:11" ht="13.5" customHeight="1">
      <c r="A195" s="143">
        <v>245</v>
      </c>
      <c r="B195" s="422" t="s">
        <v>2719</v>
      </c>
      <c r="C195" s="423"/>
      <c r="D195" s="423"/>
      <c r="E195" s="423"/>
      <c r="F195" s="423"/>
      <c r="G195" s="424"/>
      <c r="H195" s="144">
        <v>168</v>
      </c>
      <c r="I195" s="234"/>
      <c r="J195" s="235"/>
      <c r="K195" s="219" t="str">
        <f t="shared" si="2"/>
        <v>-</v>
      </c>
    </row>
    <row r="196" spans="1:11" ht="13.5" customHeight="1">
      <c r="A196" s="143">
        <v>246</v>
      </c>
      <c r="B196" s="422" t="s">
        <v>2051</v>
      </c>
      <c r="C196" s="423"/>
      <c r="D196" s="423"/>
      <c r="E196" s="423"/>
      <c r="F196" s="423"/>
      <c r="G196" s="424"/>
      <c r="H196" s="144">
        <v>169</v>
      </c>
      <c r="I196" s="234"/>
      <c r="J196" s="235"/>
      <c r="K196" s="219" t="str">
        <f t="shared" si="2"/>
        <v>-</v>
      </c>
    </row>
    <row r="197" spans="1:11" ht="13.5" customHeight="1">
      <c r="A197" s="143">
        <v>249</v>
      </c>
      <c r="B197" s="422" t="s">
        <v>711</v>
      </c>
      <c r="C197" s="423"/>
      <c r="D197" s="423"/>
      <c r="E197" s="423"/>
      <c r="F197" s="423"/>
      <c r="G197" s="424"/>
      <c r="H197" s="144">
        <v>170</v>
      </c>
      <c r="I197" s="231">
        <f>SUM(I198:I200)</f>
        <v>0</v>
      </c>
      <c r="J197" s="231">
        <f>SUM(J198:J200)</f>
        <v>324</v>
      </c>
      <c r="K197" s="219" t="str">
        <f t="shared" si="2"/>
        <v>-</v>
      </c>
    </row>
    <row r="198" spans="1:11" ht="13.5" customHeight="1">
      <c r="A198" s="143">
        <v>2491</v>
      </c>
      <c r="B198" s="422" t="s">
        <v>2720</v>
      </c>
      <c r="C198" s="423"/>
      <c r="D198" s="423"/>
      <c r="E198" s="423"/>
      <c r="F198" s="423"/>
      <c r="G198" s="424"/>
      <c r="H198" s="144">
        <v>171</v>
      </c>
      <c r="I198" s="234"/>
      <c r="J198" s="235">
        <v>324</v>
      </c>
      <c r="K198" s="219" t="str">
        <f t="shared" si="2"/>
        <v>-</v>
      </c>
    </row>
    <row r="199" spans="1:11" ht="13.5" customHeight="1">
      <c r="A199" s="143">
        <v>2492</v>
      </c>
      <c r="B199" s="422" t="s">
        <v>2721</v>
      </c>
      <c r="C199" s="423"/>
      <c r="D199" s="423"/>
      <c r="E199" s="423"/>
      <c r="F199" s="423"/>
      <c r="G199" s="424"/>
      <c r="H199" s="144">
        <v>172</v>
      </c>
      <c r="I199" s="234"/>
      <c r="J199" s="235"/>
      <c r="K199" s="219" t="str">
        <f t="shared" si="2"/>
        <v>-</v>
      </c>
    </row>
    <row r="200" spans="1:11" ht="13.5" customHeight="1">
      <c r="A200" s="143">
        <v>2493</v>
      </c>
      <c r="B200" s="434" t="s">
        <v>2722</v>
      </c>
      <c r="C200" s="435"/>
      <c r="D200" s="435"/>
      <c r="E200" s="435"/>
      <c r="F200" s="435"/>
      <c r="G200" s="436"/>
      <c r="H200" s="144">
        <v>173</v>
      </c>
      <c r="I200" s="234"/>
      <c r="J200" s="235"/>
      <c r="K200" s="219" t="str">
        <f t="shared" si="2"/>
        <v>-</v>
      </c>
    </row>
    <row r="201" spans="1:11" ht="13.5" customHeight="1">
      <c r="A201" s="143">
        <v>25</v>
      </c>
      <c r="B201" s="422" t="s">
        <v>2052</v>
      </c>
      <c r="C201" s="423"/>
      <c r="D201" s="423"/>
      <c r="E201" s="423"/>
      <c r="F201" s="423"/>
      <c r="G201" s="424"/>
      <c r="H201" s="144">
        <v>174</v>
      </c>
      <c r="I201" s="231">
        <f>I202+I205-I208</f>
        <v>0</v>
      </c>
      <c r="J201" s="231">
        <f>J202+J205-J208</f>
        <v>0</v>
      </c>
      <c r="K201" s="219" t="str">
        <f t="shared" si="2"/>
        <v>-</v>
      </c>
    </row>
    <row r="202" spans="1:11" ht="13.5" customHeight="1">
      <c r="A202" s="143">
        <v>251</v>
      </c>
      <c r="B202" s="422" t="s">
        <v>2053</v>
      </c>
      <c r="C202" s="423"/>
      <c r="D202" s="423"/>
      <c r="E202" s="423"/>
      <c r="F202" s="423"/>
      <c r="G202" s="424"/>
      <c r="H202" s="144">
        <v>175</v>
      </c>
      <c r="I202" s="231">
        <f>SUM(I203:I204)</f>
        <v>0</v>
      </c>
      <c r="J202" s="231">
        <f>SUM(J203:J204)</f>
        <v>0</v>
      </c>
      <c r="K202" s="219" t="str">
        <f t="shared" si="2"/>
        <v>-</v>
      </c>
    </row>
    <row r="203" spans="1:11" ht="13.5" customHeight="1">
      <c r="A203" s="143">
        <v>2511</v>
      </c>
      <c r="B203" s="422" t="s">
        <v>2723</v>
      </c>
      <c r="C203" s="423"/>
      <c r="D203" s="423"/>
      <c r="E203" s="423"/>
      <c r="F203" s="423"/>
      <c r="G203" s="424"/>
      <c r="H203" s="144">
        <v>176</v>
      </c>
      <c r="I203" s="234"/>
      <c r="J203" s="235"/>
      <c r="K203" s="219" t="str">
        <f t="shared" si="2"/>
        <v>-</v>
      </c>
    </row>
    <row r="204" spans="1:11" ht="13.5" customHeight="1">
      <c r="A204" s="143">
        <v>2512</v>
      </c>
      <c r="B204" s="422" t="s">
        <v>2724</v>
      </c>
      <c r="C204" s="423"/>
      <c r="D204" s="423"/>
      <c r="E204" s="423"/>
      <c r="F204" s="423"/>
      <c r="G204" s="424"/>
      <c r="H204" s="144">
        <v>177</v>
      </c>
      <c r="I204" s="234"/>
      <c r="J204" s="235"/>
      <c r="K204" s="219" t="str">
        <f t="shared" si="2"/>
        <v>-</v>
      </c>
    </row>
    <row r="205" spans="1:11" ht="13.5" customHeight="1">
      <c r="A205" s="143">
        <v>252</v>
      </c>
      <c r="B205" s="422" t="s">
        <v>2054</v>
      </c>
      <c r="C205" s="423"/>
      <c r="D205" s="423"/>
      <c r="E205" s="423"/>
      <c r="F205" s="423"/>
      <c r="G205" s="424"/>
      <c r="H205" s="144">
        <v>178</v>
      </c>
      <c r="I205" s="231">
        <f>SUM(I206:I207)</f>
        <v>0</v>
      </c>
      <c r="J205" s="231">
        <f>SUM(J206:J207)</f>
        <v>0</v>
      </c>
      <c r="K205" s="219" t="str">
        <f t="shared" si="2"/>
        <v>-</v>
      </c>
    </row>
    <row r="206" spans="1:11" ht="13.5" customHeight="1">
      <c r="A206" s="143">
        <v>2521</v>
      </c>
      <c r="B206" s="422" t="s">
        <v>2725</v>
      </c>
      <c r="C206" s="423"/>
      <c r="D206" s="423"/>
      <c r="E206" s="423"/>
      <c r="F206" s="423"/>
      <c r="G206" s="424"/>
      <c r="H206" s="144">
        <v>179</v>
      </c>
      <c r="I206" s="234"/>
      <c r="J206" s="235"/>
      <c r="K206" s="219" t="str">
        <f t="shared" si="2"/>
        <v>-</v>
      </c>
    </row>
    <row r="207" spans="1:11" ht="13.5" customHeight="1">
      <c r="A207" s="143">
        <v>2522</v>
      </c>
      <c r="B207" s="422" t="s">
        <v>2726</v>
      </c>
      <c r="C207" s="423"/>
      <c r="D207" s="423"/>
      <c r="E207" s="423"/>
      <c r="F207" s="423"/>
      <c r="G207" s="424"/>
      <c r="H207" s="144">
        <v>180</v>
      </c>
      <c r="I207" s="234"/>
      <c r="J207" s="235"/>
      <c r="K207" s="219" t="str">
        <f t="shared" si="2"/>
        <v>-</v>
      </c>
    </row>
    <row r="208" spans="1:11" ht="13.5" customHeight="1">
      <c r="A208" s="143">
        <v>259</v>
      </c>
      <c r="B208" s="422" t="s">
        <v>2727</v>
      </c>
      <c r="C208" s="423"/>
      <c r="D208" s="423"/>
      <c r="E208" s="423"/>
      <c r="F208" s="423"/>
      <c r="G208" s="424"/>
      <c r="H208" s="144">
        <v>181</v>
      </c>
      <c r="I208" s="234"/>
      <c r="J208" s="235"/>
      <c r="K208" s="219" t="str">
        <f t="shared" si="2"/>
        <v>-</v>
      </c>
    </row>
    <row r="209" spans="1:11" ht="13.5" customHeight="1">
      <c r="A209" s="143">
        <v>26</v>
      </c>
      <c r="B209" s="422" t="s">
        <v>2055</v>
      </c>
      <c r="C209" s="423"/>
      <c r="D209" s="423"/>
      <c r="E209" s="423"/>
      <c r="F209" s="423"/>
      <c r="G209" s="424"/>
      <c r="H209" s="144">
        <v>182</v>
      </c>
      <c r="I209" s="231">
        <f>I210+I213-I216</f>
        <v>7350</v>
      </c>
      <c r="J209" s="231">
        <f>J210+J213-J216</f>
        <v>2320</v>
      </c>
      <c r="K209" s="219">
        <f t="shared" si="2"/>
        <v>31.564625850340132</v>
      </c>
    </row>
    <row r="210" spans="1:11" ht="13.5" customHeight="1">
      <c r="A210" s="143">
        <v>261</v>
      </c>
      <c r="B210" s="422" t="s">
        <v>2056</v>
      </c>
      <c r="C210" s="423"/>
      <c r="D210" s="423"/>
      <c r="E210" s="423"/>
      <c r="F210" s="423"/>
      <c r="G210" s="424"/>
      <c r="H210" s="144">
        <v>183</v>
      </c>
      <c r="I210" s="231">
        <f>SUM(I211:I212)</f>
        <v>7350</v>
      </c>
      <c r="J210" s="231">
        <f>SUM(J211:J212)</f>
        <v>2320</v>
      </c>
      <c r="K210" s="219">
        <f t="shared" si="2"/>
        <v>31.564625850340132</v>
      </c>
    </row>
    <row r="211" spans="1:11" ht="13.5" customHeight="1">
      <c r="A211" s="143">
        <v>2611</v>
      </c>
      <c r="B211" s="422" t="s">
        <v>2057</v>
      </c>
      <c r="C211" s="423"/>
      <c r="D211" s="423"/>
      <c r="E211" s="423"/>
      <c r="F211" s="423"/>
      <c r="G211" s="424"/>
      <c r="H211" s="144">
        <v>184</v>
      </c>
      <c r="I211" s="234">
        <v>7350</v>
      </c>
      <c r="J211" s="235">
        <v>2320</v>
      </c>
      <c r="K211" s="219">
        <f t="shared" si="2"/>
        <v>31.564625850340132</v>
      </c>
    </row>
    <row r="212" spans="1:11" ht="13.5" customHeight="1">
      <c r="A212" s="143">
        <v>2612</v>
      </c>
      <c r="B212" s="422" t="s">
        <v>2728</v>
      </c>
      <c r="C212" s="423"/>
      <c r="D212" s="423"/>
      <c r="E212" s="423"/>
      <c r="F212" s="423"/>
      <c r="G212" s="424"/>
      <c r="H212" s="144">
        <v>185</v>
      </c>
      <c r="I212" s="234"/>
      <c r="J212" s="235"/>
      <c r="K212" s="219" t="str">
        <f t="shared" si="2"/>
        <v>-</v>
      </c>
    </row>
    <row r="213" spans="1:11" ht="13.5" customHeight="1">
      <c r="A213" s="143">
        <v>262</v>
      </c>
      <c r="B213" s="422" t="s">
        <v>2058</v>
      </c>
      <c r="C213" s="423"/>
      <c r="D213" s="423"/>
      <c r="E213" s="423"/>
      <c r="F213" s="423"/>
      <c r="G213" s="424"/>
      <c r="H213" s="144">
        <v>186</v>
      </c>
      <c r="I213" s="231">
        <f>SUM(I214:I215)</f>
        <v>0</v>
      </c>
      <c r="J213" s="231">
        <f>SUM(J214:J215)</f>
        <v>0</v>
      </c>
      <c r="K213" s="219" t="str">
        <f t="shared" si="2"/>
        <v>-</v>
      </c>
    </row>
    <row r="214" spans="1:11" ht="13.5" customHeight="1">
      <c r="A214" s="143">
        <v>2621</v>
      </c>
      <c r="B214" s="422" t="s">
        <v>2729</v>
      </c>
      <c r="C214" s="423"/>
      <c r="D214" s="423"/>
      <c r="E214" s="423"/>
      <c r="F214" s="423"/>
      <c r="G214" s="424"/>
      <c r="H214" s="144">
        <v>187</v>
      </c>
      <c r="I214" s="234"/>
      <c r="J214" s="235"/>
      <c r="K214" s="219" t="str">
        <f t="shared" si="2"/>
        <v>-</v>
      </c>
    </row>
    <row r="215" spans="1:11" ht="13.5" customHeight="1">
      <c r="A215" s="143">
        <v>2622</v>
      </c>
      <c r="B215" s="422" t="s">
        <v>2730</v>
      </c>
      <c r="C215" s="423"/>
      <c r="D215" s="423"/>
      <c r="E215" s="423"/>
      <c r="F215" s="423"/>
      <c r="G215" s="424"/>
      <c r="H215" s="144">
        <v>188</v>
      </c>
      <c r="I215" s="234"/>
      <c r="J215" s="235"/>
      <c r="K215" s="219" t="str">
        <f t="shared" si="2"/>
        <v>-</v>
      </c>
    </row>
    <row r="216" spans="1:11" ht="13.5" customHeight="1">
      <c r="A216" s="143">
        <v>269</v>
      </c>
      <c r="B216" s="422" t="s">
        <v>2731</v>
      </c>
      <c r="C216" s="423"/>
      <c r="D216" s="423"/>
      <c r="E216" s="423"/>
      <c r="F216" s="423"/>
      <c r="G216" s="424"/>
      <c r="H216" s="144">
        <v>189</v>
      </c>
      <c r="I216" s="234"/>
      <c r="J216" s="235"/>
      <c r="K216" s="219" t="str">
        <f t="shared" si="2"/>
        <v>-</v>
      </c>
    </row>
    <row r="217" spans="1:11" ht="13.5" customHeight="1">
      <c r="A217" s="143">
        <v>29</v>
      </c>
      <c r="B217" s="422" t="s">
        <v>2059</v>
      </c>
      <c r="C217" s="423"/>
      <c r="D217" s="423"/>
      <c r="E217" s="423"/>
      <c r="F217" s="423"/>
      <c r="G217" s="424"/>
      <c r="H217" s="144">
        <v>190</v>
      </c>
      <c r="I217" s="231">
        <f>SUM(I218:I219)</f>
        <v>106</v>
      </c>
      <c r="J217" s="231">
        <f>SUM(J218:J219)</f>
        <v>106</v>
      </c>
      <c r="K217" s="219">
        <f t="shared" si="2"/>
        <v>100</v>
      </c>
    </row>
    <row r="218" spans="1:11" ht="13.5" customHeight="1">
      <c r="A218" s="143">
        <v>291</v>
      </c>
      <c r="B218" s="422" t="s">
        <v>2732</v>
      </c>
      <c r="C218" s="423"/>
      <c r="D218" s="423"/>
      <c r="E218" s="423"/>
      <c r="F218" s="423"/>
      <c r="G218" s="424"/>
      <c r="H218" s="144">
        <v>191</v>
      </c>
      <c r="I218" s="234">
        <v>106</v>
      </c>
      <c r="J218" s="235">
        <v>106</v>
      </c>
      <c r="K218" s="219">
        <f t="shared" si="2"/>
        <v>100</v>
      </c>
    </row>
    <row r="219" spans="1:11" ht="13.5" customHeight="1">
      <c r="A219" s="143">
        <v>292</v>
      </c>
      <c r="B219" s="422" t="s">
        <v>179</v>
      </c>
      <c r="C219" s="423"/>
      <c r="D219" s="423"/>
      <c r="E219" s="423"/>
      <c r="F219" s="423"/>
      <c r="G219" s="424"/>
      <c r="H219" s="144">
        <v>192</v>
      </c>
      <c r="I219" s="231">
        <f>SUM(I220:I221)</f>
        <v>0</v>
      </c>
      <c r="J219" s="231">
        <f>SUM(J220:J221)</f>
        <v>0</v>
      </c>
      <c r="K219" s="219" t="str">
        <f aca="true" t="shared" si="3" ref="K219:K230">IF(I219&gt;0,IF(J219/I219&gt;=100,"&gt;&gt;100",J219/I219*100),"-")</f>
        <v>-</v>
      </c>
    </row>
    <row r="220" spans="1:11" ht="13.5" customHeight="1">
      <c r="A220" s="143">
        <v>2921</v>
      </c>
      <c r="B220" s="422" t="s">
        <v>2733</v>
      </c>
      <c r="C220" s="423"/>
      <c r="D220" s="423"/>
      <c r="E220" s="423"/>
      <c r="F220" s="423"/>
      <c r="G220" s="424"/>
      <c r="H220" s="144">
        <v>193</v>
      </c>
      <c r="I220" s="234"/>
      <c r="J220" s="235"/>
      <c r="K220" s="219" t="str">
        <f t="shared" si="3"/>
        <v>-</v>
      </c>
    </row>
    <row r="221" spans="1:11" ht="13.5" customHeight="1">
      <c r="A221" s="143">
        <v>2922</v>
      </c>
      <c r="B221" s="422" t="s">
        <v>2734</v>
      </c>
      <c r="C221" s="423"/>
      <c r="D221" s="423"/>
      <c r="E221" s="423"/>
      <c r="F221" s="423"/>
      <c r="G221" s="424"/>
      <c r="H221" s="144">
        <v>194</v>
      </c>
      <c r="I221" s="234"/>
      <c r="J221" s="235"/>
      <c r="K221" s="219" t="str">
        <f t="shared" si="3"/>
        <v>-</v>
      </c>
    </row>
    <row r="222" spans="1:11" ht="13.5" customHeight="1">
      <c r="A222" s="226">
        <v>5</v>
      </c>
      <c r="B222" s="431" t="s">
        <v>180</v>
      </c>
      <c r="C222" s="432"/>
      <c r="D222" s="432"/>
      <c r="E222" s="432"/>
      <c r="F222" s="432"/>
      <c r="G222" s="433"/>
      <c r="H222" s="144">
        <v>195</v>
      </c>
      <c r="I222" s="231">
        <f>I223+I226-I227</f>
        <v>180990</v>
      </c>
      <c r="J222" s="231">
        <f>J223+J226-J227</f>
        <v>315386</v>
      </c>
      <c r="K222" s="219">
        <f t="shared" si="3"/>
        <v>174.25603624509642</v>
      </c>
    </row>
    <row r="223" spans="1:11" ht="13.5" customHeight="1">
      <c r="A223" s="143">
        <v>51</v>
      </c>
      <c r="B223" s="422" t="s">
        <v>181</v>
      </c>
      <c r="C223" s="423"/>
      <c r="D223" s="423"/>
      <c r="E223" s="423"/>
      <c r="F223" s="423"/>
      <c r="G223" s="424"/>
      <c r="H223" s="144">
        <v>196</v>
      </c>
      <c r="I223" s="231">
        <f>SUM(I224:I225)</f>
        <v>0</v>
      </c>
      <c r="J223" s="231">
        <f>SUM(J224:J225)</f>
        <v>0</v>
      </c>
      <c r="K223" s="219" t="str">
        <f t="shared" si="3"/>
        <v>-</v>
      </c>
    </row>
    <row r="224" spans="1:11" ht="13.5" customHeight="1">
      <c r="A224" s="143">
        <v>511</v>
      </c>
      <c r="B224" s="422" t="s">
        <v>2735</v>
      </c>
      <c r="C224" s="423"/>
      <c r="D224" s="423"/>
      <c r="E224" s="423"/>
      <c r="F224" s="423"/>
      <c r="G224" s="424"/>
      <c r="H224" s="144">
        <v>197</v>
      </c>
      <c r="I224" s="234"/>
      <c r="J224" s="235"/>
      <c r="K224" s="219" t="str">
        <f t="shared" si="3"/>
        <v>-</v>
      </c>
    </row>
    <row r="225" spans="1:11" ht="13.5" customHeight="1">
      <c r="A225" s="143">
        <v>512</v>
      </c>
      <c r="B225" s="422" t="s">
        <v>2736</v>
      </c>
      <c r="C225" s="423"/>
      <c r="D225" s="423"/>
      <c r="E225" s="423"/>
      <c r="F225" s="423"/>
      <c r="G225" s="424"/>
      <c r="H225" s="144">
        <v>198</v>
      </c>
      <c r="I225" s="234"/>
      <c r="J225" s="235"/>
      <c r="K225" s="219" t="str">
        <f t="shared" si="3"/>
        <v>-</v>
      </c>
    </row>
    <row r="226" spans="1:11" ht="13.5" customHeight="1">
      <c r="A226" s="143">
        <v>5221</v>
      </c>
      <c r="B226" s="422" t="s">
        <v>1272</v>
      </c>
      <c r="C226" s="423"/>
      <c r="D226" s="423"/>
      <c r="E226" s="423"/>
      <c r="F226" s="423"/>
      <c r="G226" s="424"/>
      <c r="H226" s="144">
        <v>199</v>
      </c>
      <c r="I226" s="234">
        <v>180990</v>
      </c>
      <c r="J226" s="235">
        <v>315386</v>
      </c>
      <c r="K226" s="219">
        <f t="shared" si="3"/>
        <v>174.25603624509642</v>
      </c>
    </row>
    <row r="227" spans="1:11" ht="13.5" customHeight="1">
      <c r="A227" s="145">
        <v>5222</v>
      </c>
      <c r="B227" s="428" t="s">
        <v>1273</v>
      </c>
      <c r="C227" s="429"/>
      <c r="D227" s="429"/>
      <c r="E227" s="429"/>
      <c r="F227" s="429"/>
      <c r="G227" s="430"/>
      <c r="H227" s="146">
        <v>200</v>
      </c>
      <c r="I227" s="236"/>
      <c r="J227" s="237"/>
      <c r="K227" s="221" t="str">
        <f t="shared" si="3"/>
        <v>-</v>
      </c>
    </row>
    <row r="228" spans="1:11" ht="13.5" customHeight="1">
      <c r="A228" s="425" t="s">
        <v>1274</v>
      </c>
      <c r="B228" s="426"/>
      <c r="C228" s="426"/>
      <c r="D228" s="426"/>
      <c r="E228" s="426"/>
      <c r="F228" s="426"/>
      <c r="G228" s="426"/>
      <c r="H228" s="426"/>
      <c r="I228" s="426">
        <v>0</v>
      </c>
      <c r="J228" s="426">
        <v>0</v>
      </c>
      <c r="K228" s="427" t="str">
        <f t="shared" si="3"/>
        <v>-</v>
      </c>
    </row>
    <row r="229" spans="1:11" ht="13.5" customHeight="1">
      <c r="A229" s="217">
        <v>61</v>
      </c>
      <c r="B229" s="437" t="s">
        <v>182</v>
      </c>
      <c r="C229" s="438"/>
      <c r="D229" s="438"/>
      <c r="E229" s="438"/>
      <c r="F229" s="438"/>
      <c r="G229" s="439"/>
      <c r="H229" s="142">
        <v>201</v>
      </c>
      <c r="I229" s="238"/>
      <c r="J229" s="239"/>
      <c r="K229" s="218" t="str">
        <f t="shared" si="3"/>
        <v>-</v>
      </c>
    </row>
    <row r="230" spans="1:11" ht="13.5" customHeight="1">
      <c r="A230" s="145">
        <v>62</v>
      </c>
      <c r="B230" s="428" t="s">
        <v>1275</v>
      </c>
      <c r="C230" s="429"/>
      <c r="D230" s="429"/>
      <c r="E230" s="429"/>
      <c r="F230" s="429"/>
      <c r="G230" s="430"/>
      <c r="H230" s="146">
        <v>202</v>
      </c>
      <c r="I230" s="228">
        <f>I229</f>
        <v>0</v>
      </c>
      <c r="J230" s="229">
        <f>J229</f>
        <v>0</v>
      </c>
      <c r="K230" s="105" t="str">
        <f t="shared" si="3"/>
        <v>-</v>
      </c>
    </row>
    <row r="231" ht="13.5" customHeight="1"/>
    <row r="232" spans="2:6" ht="13.5" customHeight="1">
      <c r="B232" s="445" t="s">
        <v>2305</v>
      </c>
      <c r="C232" s="445"/>
      <c r="D232" s="446" t="str">
        <f>IF(AND(PRRAS!D178&lt;&gt;"",RIGHT(PRRAS!$K$6,2)="12"),PRRAS!D178,"")</f>
        <v>Dean Zahtila</v>
      </c>
      <c r="E232" s="447">
        <f>IF(AND(PRRAS!E168&lt;&gt;"",RIGHT(PRRAS!$K$6,2)="12"),PRRAS!E168,"")</f>
      </c>
      <c r="F232" s="447">
        <f>IF(AND(PRRAS!F168&lt;&gt;"",RIGHT(PRRAS!$K$6,2)="12"),PRRAS!F168,"")</f>
      </c>
    </row>
    <row r="233" spans="2:6" ht="4.5" customHeight="1">
      <c r="B233" s="107"/>
      <c r="C233" s="107"/>
      <c r="D233" s="134"/>
      <c r="E233" s="134"/>
      <c r="F233" s="134"/>
    </row>
    <row r="234" spans="2:6" ht="15" customHeight="1">
      <c r="B234" s="445" t="s">
        <v>332</v>
      </c>
      <c r="C234" s="445"/>
      <c r="D234" s="446" t="str">
        <f>IF(AND(PRRAS!D180&lt;&gt;"",RIGHT(PRRAS!$K$6,2)="12"),PRRAS!D180,"")</f>
        <v>Nada Išin</v>
      </c>
      <c r="E234" s="447">
        <f>IF(AND(PRRAS!E170&lt;&gt;"",RIGHT(PRRAS!$K$6,2)="12"),PRRAS!E170,"")</f>
      </c>
      <c r="F234" s="447">
        <f>IF(AND(PRRAS!F170&lt;&gt;"",RIGHT(PRRAS!$K$6,2)="12"),PRRAS!F170,"")</f>
      </c>
    </row>
    <row r="235" spans="2:6" ht="4.5" customHeight="1">
      <c r="B235" s="107"/>
      <c r="C235" s="107"/>
      <c r="D235" s="134"/>
      <c r="E235" s="134"/>
      <c r="F235" s="134"/>
    </row>
    <row r="236" spans="2:6" ht="15" customHeight="1">
      <c r="B236" s="445" t="s">
        <v>2306</v>
      </c>
      <c r="C236" s="445"/>
      <c r="D236" s="132" t="str">
        <f>IF(AND(PRRAS!D182&lt;&gt;"",RIGHT(PRRAS!$K$6,2)="12"),PRRAS!D182,"")</f>
        <v>052 858157</v>
      </c>
      <c r="E236" s="134"/>
      <c r="F236" s="134"/>
    </row>
    <row r="237" spans="2:6" ht="4.5" customHeight="1">
      <c r="B237" s="107"/>
      <c r="C237" s="107"/>
      <c r="D237" s="134"/>
      <c r="E237" s="134"/>
      <c r="F237" s="134"/>
    </row>
    <row r="238" spans="2:6" ht="15" customHeight="1">
      <c r="B238" s="445" t="s">
        <v>2307</v>
      </c>
      <c r="C238" s="445"/>
      <c r="D238" s="133" t="str">
        <f>IF(AND(PRRAS!D184&lt;&gt;"",RIGHT(PRRAS!$K$6,2)="12"),PRRAS!D184,"")</f>
        <v>052858156</v>
      </c>
      <c r="E238" s="134"/>
      <c r="F238" s="134"/>
    </row>
    <row r="239" spans="2:6" ht="4.5" customHeight="1">
      <c r="B239" s="107"/>
      <c r="C239" s="107"/>
      <c r="D239" s="134"/>
      <c r="E239" s="134"/>
      <c r="F239" s="134"/>
    </row>
    <row r="240" spans="2:6" ht="15" customHeight="1">
      <c r="B240" s="445" t="s">
        <v>2308</v>
      </c>
      <c r="C240" s="445"/>
      <c r="D240" s="446" t="str">
        <f>IF(AND(PRRAS!I184&lt;&gt;"",RIGHT(PRRAS!$K$6,2)="12"),PRRAS!I184,"")</f>
        <v>info@labin.org</v>
      </c>
      <c r="E240" s="447">
        <f>IF(AND(PRRAS!E176&lt;&gt;"",RIGHT(PRRAS!$K$6,2)="12"),PRRAS!E176,"")</f>
      </c>
      <c r="F240" s="447">
        <f>IF(AND(PRRAS!F176&lt;&gt;"",RIGHT(PRRAS!$K$6,2)="12"),PRRAS!F176,"")</f>
      </c>
    </row>
    <row r="241" ht="4.5" customHeight="1"/>
  </sheetData>
  <sheetProtection password="C79A" sheet="1" objects="1"/>
  <mergeCells count="236">
    <mergeCell ref="A18:B18"/>
    <mergeCell ref="A16:B16"/>
    <mergeCell ref="H8:I8"/>
    <mergeCell ref="A10:B10"/>
    <mergeCell ref="A12:B12"/>
    <mergeCell ref="C10:F10"/>
    <mergeCell ref="C12:F12"/>
    <mergeCell ref="A14:B14"/>
    <mergeCell ref="J22:K22"/>
    <mergeCell ref="J4:K4"/>
    <mergeCell ref="C6:H6"/>
    <mergeCell ref="C14:E14"/>
    <mergeCell ref="I20:K20"/>
    <mergeCell ref="A3:I3"/>
    <mergeCell ref="A4:I4"/>
    <mergeCell ref="A8:B8"/>
    <mergeCell ref="A6:B6"/>
    <mergeCell ref="A5:I5"/>
    <mergeCell ref="B234:C234"/>
    <mergeCell ref="D234:F234"/>
    <mergeCell ref="B238:C238"/>
    <mergeCell ref="B232:C232"/>
    <mergeCell ref="D232:F232"/>
    <mergeCell ref="A20:B20"/>
    <mergeCell ref="B25:G25"/>
    <mergeCell ref="C20:H20"/>
    <mergeCell ref="A22:I22"/>
    <mergeCell ref="B24:G24"/>
    <mergeCell ref="A26:K26"/>
    <mergeCell ref="B236:C236"/>
    <mergeCell ref="B164:G164"/>
    <mergeCell ref="B166:G166"/>
    <mergeCell ref="B165:G165"/>
    <mergeCell ref="B156:G156"/>
    <mergeCell ref="B157:G157"/>
    <mergeCell ref="B158:G158"/>
    <mergeCell ref="B159:G159"/>
    <mergeCell ref="B152:G152"/>
    <mergeCell ref="B240:C240"/>
    <mergeCell ref="D240:F240"/>
    <mergeCell ref="B160:G160"/>
    <mergeCell ref="B161:G161"/>
    <mergeCell ref="B162:G162"/>
    <mergeCell ref="B163:G163"/>
    <mergeCell ref="A171:K171"/>
    <mergeCell ref="B172:G172"/>
    <mergeCell ref="B176:G176"/>
    <mergeCell ref="B177:G177"/>
    <mergeCell ref="B153:G153"/>
    <mergeCell ref="B154:G154"/>
    <mergeCell ref="B155:G155"/>
    <mergeCell ref="B148:G148"/>
    <mergeCell ref="B149:G149"/>
    <mergeCell ref="B150:G150"/>
    <mergeCell ref="B151:G151"/>
    <mergeCell ref="B142:G142"/>
    <mergeCell ref="B143:G143"/>
    <mergeCell ref="B144:G144"/>
    <mergeCell ref="B145:G145"/>
    <mergeCell ref="B146:G146"/>
    <mergeCell ref="B147:G147"/>
    <mergeCell ref="B136:G136"/>
    <mergeCell ref="B137:G137"/>
    <mergeCell ref="B138:G138"/>
    <mergeCell ref="B139:G139"/>
    <mergeCell ref="B140:G140"/>
    <mergeCell ref="B141:G141"/>
    <mergeCell ref="B130:G130"/>
    <mergeCell ref="B131:G131"/>
    <mergeCell ref="B132:G132"/>
    <mergeCell ref="B133:G133"/>
    <mergeCell ref="B134:G134"/>
    <mergeCell ref="B135:G135"/>
    <mergeCell ref="B124:G124"/>
    <mergeCell ref="B125:G125"/>
    <mergeCell ref="B126:G126"/>
    <mergeCell ref="B127:G127"/>
    <mergeCell ref="B128:G128"/>
    <mergeCell ref="B129:G129"/>
    <mergeCell ref="B118:G118"/>
    <mergeCell ref="B119:G119"/>
    <mergeCell ref="B120:G120"/>
    <mergeCell ref="B121:G121"/>
    <mergeCell ref="B122:G122"/>
    <mergeCell ref="B123:G123"/>
    <mergeCell ref="B112:G112"/>
    <mergeCell ref="B113:G113"/>
    <mergeCell ref="B114:G114"/>
    <mergeCell ref="B115:G115"/>
    <mergeCell ref="B116:G116"/>
    <mergeCell ref="B117:G117"/>
    <mergeCell ref="B106:G106"/>
    <mergeCell ref="B107:G107"/>
    <mergeCell ref="B108:G108"/>
    <mergeCell ref="B109:G109"/>
    <mergeCell ref="B110:G110"/>
    <mergeCell ref="B111:G111"/>
    <mergeCell ref="B100:G100"/>
    <mergeCell ref="B101:G101"/>
    <mergeCell ref="B102:G102"/>
    <mergeCell ref="B103:G103"/>
    <mergeCell ref="B104:G104"/>
    <mergeCell ref="B105:G105"/>
    <mergeCell ref="B94:G94"/>
    <mergeCell ref="B95:G95"/>
    <mergeCell ref="B96:G96"/>
    <mergeCell ref="B97:G97"/>
    <mergeCell ref="B98:G98"/>
    <mergeCell ref="B99:G99"/>
    <mergeCell ref="B88:G88"/>
    <mergeCell ref="B89:G89"/>
    <mergeCell ref="B90:G90"/>
    <mergeCell ref="B91:G91"/>
    <mergeCell ref="B92:G92"/>
    <mergeCell ref="B93:G93"/>
    <mergeCell ref="B82:G82"/>
    <mergeCell ref="B83:G83"/>
    <mergeCell ref="B84:G84"/>
    <mergeCell ref="B85:G85"/>
    <mergeCell ref="B86:G86"/>
    <mergeCell ref="B87:G87"/>
    <mergeCell ref="B76:G76"/>
    <mergeCell ref="B77:G77"/>
    <mergeCell ref="B78:G78"/>
    <mergeCell ref="B79:G79"/>
    <mergeCell ref="B80:G80"/>
    <mergeCell ref="B81:G81"/>
    <mergeCell ref="B70:G70"/>
    <mergeCell ref="B71:G71"/>
    <mergeCell ref="B72:G72"/>
    <mergeCell ref="B73:G73"/>
    <mergeCell ref="B74:G74"/>
    <mergeCell ref="B75:G75"/>
    <mergeCell ref="B64:G64"/>
    <mergeCell ref="B65:G65"/>
    <mergeCell ref="B66:G66"/>
    <mergeCell ref="B67:G67"/>
    <mergeCell ref="B68:G68"/>
    <mergeCell ref="B69:G69"/>
    <mergeCell ref="B57:G57"/>
    <mergeCell ref="B58:G58"/>
    <mergeCell ref="B173:G173"/>
    <mergeCell ref="B170:G170"/>
    <mergeCell ref="B169:G169"/>
    <mergeCell ref="B168:G168"/>
    <mergeCell ref="B167:G167"/>
    <mergeCell ref="B61:G61"/>
    <mergeCell ref="B62:G62"/>
    <mergeCell ref="B63:G63"/>
    <mergeCell ref="B54:G54"/>
    <mergeCell ref="B55:G55"/>
    <mergeCell ref="B48:G48"/>
    <mergeCell ref="B49:G49"/>
    <mergeCell ref="B50:G50"/>
    <mergeCell ref="B51:G51"/>
    <mergeCell ref="B56:G56"/>
    <mergeCell ref="B41:G41"/>
    <mergeCell ref="B42:G42"/>
    <mergeCell ref="B47:G47"/>
    <mergeCell ref="B43:G43"/>
    <mergeCell ref="B44:G44"/>
    <mergeCell ref="B45:G45"/>
    <mergeCell ref="B46:G46"/>
    <mergeCell ref="B52:G52"/>
    <mergeCell ref="B53:G53"/>
    <mergeCell ref="B39:G39"/>
    <mergeCell ref="B40:G40"/>
    <mergeCell ref="B27:G27"/>
    <mergeCell ref="B28:G28"/>
    <mergeCell ref="B29:G29"/>
    <mergeCell ref="B31:G31"/>
    <mergeCell ref="B30:G30"/>
    <mergeCell ref="B32:G32"/>
    <mergeCell ref="B33:G33"/>
    <mergeCell ref="B34:G34"/>
    <mergeCell ref="B35:G35"/>
    <mergeCell ref="B37:G37"/>
    <mergeCell ref="B38:G38"/>
    <mergeCell ref="B36:G36"/>
    <mergeCell ref="B230:G230"/>
    <mergeCell ref="B229:G229"/>
    <mergeCell ref="B179:G179"/>
    <mergeCell ref="B178:G178"/>
    <mergeCell ref="B201:G201"/>
    <mergeCell ref="B202:G202"/>
    <mergeCell ref="B203:G203"/>
    <mergeCell ref="B174:G174"/>
    <mergeCell ref="B175:G175"/>
    <mergeCell ref="B195:G195"/>
    <mergeCell ref="B196:G196"/>
    <mergeCell ref="B197:G197"/>
    <mergeCell ref="B198:G198"/>
    <mergeCell ref="B199:G199"/>
    <mergeCell ref="B200:G200"/>
    <mergeCell ref="B189:G189"/>
    <mergeCell ref="B190:G190"/>
    <mergeCell ref="B191:G191"/>
    <mergeCell ref="B192:G192"/>
    <mergeCell ref="B193:G193"/>
    <mergeCell ref="B194:G194"/>
    <mergeCell ref="B204:G204"/>
    <mergeCell ref="B180:G180"/>
    <mergeCell ref="B181:G181"/>
    <mergeCell ref="B182:G182"/>
    <mergeCell ref="B183:G183"/>
    <mergeCell ref="B184:G184"/>
    <mergeCell ref="B185:G185"/>
    <mergeCell ref="B186:G186"/>
    <mergeCell ref="B187:G187"/>
    <mergeCell ref="B188:G188"/>
    <mergeCell ref="B210:G210"/>
    <mergeCell ref="B209:G209"/>
    <mergeCell ref="B208:G208"/>
    <mergeCell ref="B207:G207"/>
    <mergeCell ref="B206:G206"/>
    <mergeCell ref="B205:G205"/>
    <mergeCell ref="A228:K228"/>
    <mergeCell ref="B220:G220"/>
    <mergeCell ref="B219:G219"/>
    <mergeCell ref="B218:G218"/>
    <mergeCell ref="B227:G227"/>
    <mergeCell ref="B226:G226"/>
    <mergeCell ref="B225:G225"/>
    <mergeCell ref="B224:G224"/>
    <mergeCell ref="B223:G223"/>
    <mergeCell ref="B222:G222"/>
    <mergeCell ref="B221:G221"/>
    <mergeCell ref="B59:G59"/>
    <mergeCell ref="B60:G60"/>
    <mergeCell ref="B217:G217"/>
    <mergeCell ref="B216:G216"/>
    <mergeCell ref="B215:G215"/>
    <mergeCell ref="B214:G214"/>
    <mergeCell ref="B213:G213"/>
    <mergeCell ref="B212:G212"/>
    <mergeCell ref="B211:G211"/>
  </mergeCells>
  <conditionalFormatting sqref="I229:J230 I172:J227 I27:J170">
    <cfRule type="cellIs" priority="1" dxfId="0" operator="lessThan" stopIfTrue="1">
      <formula>0</formula>
    </cfRule>
  </conditionalFormatting>
  <conditionalFormatting sqref="H21:I21">
    <cfRule type="cellIs" priority="2" dxfId="13" operator="equal" stopIfTrue="1">
      <formula>"Neke kontrole na obrascu još nisu zadovoljene"</formula>
    </cfRule>
  </conditionalFormatting>
  <conditionalFormatting sqref="C20:H20">
    <cfRule type="cellIs" priority="3" dxfId="12" operator="equal" stopIfTrue="1">
      <formula>"Nisu zadovoljene osnovne kontrole!!!"</formula>
    </cfRule>
    <cfRule type="cellIs" priority="4" dxfId="2" operator="equal" stopIfTrue="1">
      <formula>"Kontrole zadovoljene, postoje samo neka upozorenja"</formula>
    </cfRule>
  </conditionalFormatting>
  <dataValidations count="1">
    <dataValidation type="whole" operator="greaterThanOrEqual" allowBlank="1" showErrorMessage="1" errorTitle="Nedozvoljen unos" error="Dozvoljen je samo upis pozitivnih cijelih brojeva, ako je iznos nula (tj. nema podatka), upišite nulu" sqref="I27:J230">
      <formula1>0</formula1>
    </dataValidation>
  </dataValidation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7874015748031497" header="0.3937007874015748" footer="0.5905511811023623"/>
  <pageSetup fitToHeight="0" fitToWidth="1" horizontalDpi="600" verticalDpi="600" orientation="portrait" paperSize="9" scale="75" r:id="rId3"/>
  <headerFooter alignWithMargins="0">
    <oddFooter>&amp;RStranica: &amp;P</oddFooter>
  </headerFooter>
  <ignoredErrors>
    <ignoredError sqref="I168:J168" formulaRange="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18"/>
  <sheetViews>
    <sheetView showGridLines="0" showRowColHeaders="0" zoomScalePageLayoutView="0" workbookViewId="0" topLeftCell="A1">
      <pane ySplit="1" topLeftCell="A11" activePane="bottomLeft" state="frozen"/>
      <selection pane="topLeft" activeCell="A1" sqref="A1"/>
      <selection pane="bottomLeft" activeCell="C12" sqref="C12:J12"/>
    </sheetView>
  </sheetViews>
  <sheetFormatPr defaultColWidth="0" defaultRowHeight="12.75" zeroHeight="1"/>
  <cols>
    <col min="1" max="1" width="6.7109375" style="4" customWidth="1"/>
    <col min="2" max="2" width="11.57421875" style="5" customWidth="1"/>
    <col min="3" max="10" width="10.7109375" style="4" customWidth="1"/>
    <col min="11" max="11" width="0.85546875" style="4" customWidth="1"/>
    <col min="12" max="254" width="9.140625" style="4" hidden="1" customWidth="1"/>
    <col min="255" max="16384" width="0" style="4" hidden="1" customWidth="1"/>
  </cols>
  <sheetData>
    <row r="1" spans="1:12" ht="30" customHeight="1" thickBot="1">
      <c r="A1" s="248" t="s">
        <v>1226</v>
      </c>
      <c r="B1" s="249" t="s">
        <v>1227</v>
      </c>
      <c r="C1" s="249" t="s">
        <v>962</v>
      </c>
      <c r="D1" s="249" t="s">
        <v>2799</v>
      </c>
      <c r="E1" s="249" t="s">
        <v>2797</v>
      </c>
      <c r="F1" s="249" t="s">
        <v>2798</v>
      </c>
      <c r="G1" s="249" t="s">
        <v>1228</v>
      </c>
      <c r="H1" s="249" t="s">
        <v>2800</v>
      </c>
      <c r="I1" s="249" t="s">
        <v>2801</v>
      </c>
      <c r="J1" s="249" t="s">
        <v>1229</v>
      </c>
      <c r="K1" s="4"/>
      <c r="L1">
        <f>SUM(L16:L18)</f>
        <v>0</v>
      </c>
    </row>
    <row r="2" spans="1:12" ht="30.75" customHeight="1" thickBot="1">
      <c r="A2" s="481" t="s">
        <v>2697</v>
      </c>
      <c r="B2" s="482"/>
      <c r="C2" s="481" t="s">
        <v>366</v>
      </c>
      <c r="D2" s="489"/>
      <c r="E2" s="489"/>
      <c r="F2" s="489"/>
      <c r="G2" s="489"/>
      <c r="H2" s="489"/>
      <c r="I2" s="489"/>
      <c r="J2" s="489"/>
      <c r="L2">
        <f>SUM(L4:L14)</f>
        <v>0</v>
      </c>
    </row>
    <row r="3" spans="1:10" ht="19.5" customHeight="1">
      <c r="A3" s="483" t="s">
        <v>972</v>
      </c>
      <c r="B3" s="484"/>
      <c r="C3" s="484"/>
      <c r="D3" s="484"/>
      <c r="E3" s="484"/>
      <c r="F3" s="484"/>
      <c r="G3" s="484"/>
      <c r="H3" s="484"/>
      <c r="I3" s="484"/>
      <c r="J3" s="485"/>
    </row>
    <row r="4" spans="1:12" ht="64.5" customHeight="1">
      <c r="A4" s="250" t="s">
        <v>2677</v>
      </c>
      <c r="B4" s="247" t="str">
        <f aca="true" t="shared" si="0" ref="B4:B14">IF(L4=1,"Nije zadovoljena","Zadovoljena")</f>
        <v>Zadovoljena</v>
      </c>
      <c r="C4" s="472" t="s">
        <v>2693</v>
      </c>
      <c r="D4" s="473"/>
      <c r="E4" s="473"/>
      <c r="F4" s="473"/>
      <c r="G4" s="473"/>
      <c r="H4" s="473"/>
      <c r="I4" s="473"/>
      <c r="J4" s="474"/>
      <c r="L4">
        <f>IF(OR(PRRAS!C6="",PRRAS!C8="",PRRAS!C10="",PRRAS!C12="",PRRAS!C18="",PRRAS!K6="",PRRAS!K14="",PRRAS!K16="",PRRAS!J10=""),1,0)</f>
        <v>0</v>
      </c>
    </row>
    <row r="5" spans="1:15" ht="39.75" customHeight="1">
      <c r="A5" s="250" t="s">
        <v>2678</v>
      </c>
      <c r="B5" s="247" t="str">
        <f>IF(L5=1,"Nije zadovoljena","Zadovoljena")</f>
        <v>Zadovoljena</v>
      </c>
      <c r="C5" s="472" t="s">
        <v>2692</v>
      </c>
      <c r="D5" s="473"/>
      <c r="E5" s="473"/>
      <c r="F5" s="473"/>
      <c r="G5" s="473"/>
      <c r="H5" s="473"/>
      <c r="I5" s="473"/>
      <c r="J5" s="474"/>
      <c r="L5">
        <f>MAX(M5:O5)</f>
        <v>0</v>
      </c>
      <c r="M5">
        <f>IF(AND(INT(VALUE(PRRAS!C18))=0,INT(VALUE(PRRAS!C16))&lt;&gt;0),1,0)</f>
        <v>0</v>
      </c>
      <c r="N5">
        <f>IF(AND(INT(VALUE(PRRAS!C18))&lt;&gt;0,INT(VALUE(PRRAS!C16))=0),1,0)</f>
        <v>0</v>
      </c>
      <c r="O5">
        <f>IF(AND(INT(VALUE(PRRAS!C18))=0,TRIM(PRRAS!C18)=""),1,0)</f>
        <v>0</v>
      </c>
    </row>
    <row r="6" spans="1:12" ht="39.75" customHeight="1">
      <c r="A6" s="250" t="s">
        <v>2679</v>
      </c>
      <c r="B6" s="247" t="str">
        <f t="shared" si="0"/>
        <v>Zadovoljena</v>
      </c>
      <c r="C6" s="472" t="s">
        <v>2300</v>
      </c>
      <c r="D6" s="473"/>
      <c r="E6" s="473"/>
      <c r="F6" s="473"/>
      <c r="G6" s="473"/>
      <c r="H6" s="473"/>
      <c r="I6" s="473"/>
      <c r="J6" s="474"/>
      <c r="L6">
        <f>IF(OR(PRRAS!D178="",PRRAS!D180="",PRRAS!D182=""),1,0)</f>
        <v>0</v>
      </c>
    </row>
    <row r="7" spans="1:12" ht="68.25" customHeight="1">
      <c r="A7" s="250" t="s">
        <v>2680</v>
      </c>
      <c r="B7" s="247" t="str">
        <f t="shared" si="0"/>
        <v>Zadovoljena</v>
      </c>
      <c r="C7" s="472" t="s">
        <v>2696</v>
      </c>
      <c r="D7" s="473"/>
      <c r="E7" s="473"/>
      <c r="F7" s="473"/>
      <c r="G7" s="473"/>
      <c r="H7" s="473"/>
      <c r="I7" s="473"/>
      <c r="J7" s="474"/>
      <c r="L7">
        <f>IF(PRRAS!J8&gt;=0,0,1)</f>
        <v>0</v>
      </c>
    </row>
    <row r="8" spans="1:15" ht="39.75" customHeight="1">
      <c r="A8" s="250" t="s">
        <v>2681</v>
      </c>
      <c r="B8" s="247" t="str">
        <f t="shared" si="0"/>
        <v>Zadovoljena</v>
      </c>
      <c r="C8" s="473" t="s">
        <v>1412</v>
      </c>
      <c r="D8" s="473"/>
      <c r="E8" s="473"/>
      <c r="F8" s="473"/>
      <c r="G8" s="473"/>
      <c r="H8" s="473"/>
      <c r="I8" s="473"/>
      <c r="J8" s="474"/>
      <c r="L8">
        <f>M8*N8*O8</f>
        <v>0</v>
      </c>
      <c r="M8" s="4">
        <f>IF(RIGHT(PRRAS!K6,2)="12",1,0)</f>
        <v>1</v>
      </c>
      <c r="N8" s="4">
        <f>IF(ABS(PRRAS!I163-PRRAS!J160)&gt;1,1,0)</f>
        <v>0</v>
      </c>
      <c r="O8" s="4">
        <f>IF(PRRAS!O3&lt;&gt;0,1,0)</f>
        <v>1</v>
      </c>
    </row>
    <row r="9" spans="1:12" ht="33" customHeight="1">
      <c r="A9" s="250" t="s">
        <v>2682</v>
      </c>
      <c r="B9" s="247" t="str">
        <f t="shared" si="0"/>
        <v>Zadovoljena</v>
      </c>
      <c r="C9" s="472" t="s">
        <v>1864</v>
      </c>
      <c r="D9" s="473"/>
      <c r="E9" s="473"/>
      <c r="F9" s="473"/>
      <c r="G9" s="473"/>
      <c r="H9" s="473"/>
      <c r="I9" s="473"/>
      <c r="J9" s="474"/>
      <c r="L9">
        <f>IF(OR(PRRAS!I155*PRRAS!I156&lt;&gt;0,PRRAS!J155*PRRAS!J156&lt;&gt;0),1,0)</f>
        <v>0</v>
      </c>
    </row>
    <row r="10" spans="1:14" ht="33" customHeight="1">
      <c r="A10" s="250" t="s">
        <v>2683</v>
      </c>
      <c r="B10" s="247" t="str">
        <f t="shared" si="0"/>
        <v>Zadovoljena</v>
      </c>
      <c r="C10" s="478" t="s">
        <v>2675</v>
      </c>
      <c r="D10" s="479"/>
      <c r="E10" s="479"/>
      <c r="F10" s="479"/>
      <c r="G10" s="479"/>
      <c r="H10" s="479"/>
      <c r="I10" s="479"/>
      <c r="J10" s="480"/>
      <c r="K10" s="18"/>
      <c r="L10">
        <f>IF((M10+N10+O10)&gt;0,1,0)</f>
        <v>0</v>
      </c>
      <c r="M10" s="4">
        <f>IF(ABS(BIL!I27-BIL!I172)&gt;1,1,0)</f>
        <v>0</v>
      </c>
      <c r="N10" s="4">
        <f>IF(ABS(BIL!J27-BIL!J172)&gt;1,1,0)</f>
        <v>0</v>
      </c>
    </row>
    <row r="11" spans="1:14" ht="33" customHeight="1">
      <c r="A11" s="250" t="s">
        <v>2684</v>
      </c>
      <c r="B11" s="247" t="str">
        <f t="shared" si="0"/>
        <v>Zadovoljena</v>
      </c>
      <c r="C11" s="478" t="s">
        <v>325</v>
      </c>
      <c r="D11" s="479"/>
      <c r="E11" s="479"/>
      <c r="F11" s="479"/>
      <c r="G11" s="479"/>
      <c r="H11" s="479"/>
      <c r="I11" s="479"/>
      <c r="J11" s="480"/>
      <c r="K11" s="18"/>
      <c r="L11">
        <f>IF(OR(M11&gt;0,N11&gt;0),1,0)</f>
        <v>0</v>
      </c>
      <c r="M11" s="4">
        <f>IF(AND(BIL!I226&lt;&gt;0,BIL!I227&lt;&gt;0),1,0)</f>
        <v>0</v>
      </c>
      <c r="N11" s="4">
        <f>IF(AND(BIL!J226&lt;&gt;0,BIL!J227&lt;&gt;0),1,0)</f>
        <v>0</v>
      </c>
    </row>
    <row r="12" spans="1:16" ht="53.25" customHeight="1">
      <c r="A12" s="250" t="s">
        <v>2685</v>
      </c>
      <c r="B12" s="247" t="str">
        <f>IF(L12&gt;0,"Nije zadovoljena","Zadovoljena")</f>
        <v>Zadovoljena</v>
      </c>
      <c r="C12" s="478" t="s">
        <v>2550</v>
      </c>
      <c r="D12" s="479"/>
      <c r="E12" s="479"/>
      <c r="F12" s="479"/>
      <c r="G12" s="479"/>
      <c r="H12" s="479"/>
      <c r="I12" s="479"/>
      <c r="J12" s="480"/>
      <c r="K12" s="18"/>
      <c r="L12">
        <f>SUM(M12:P12)</f>
        <v>0</v>
      </c>
      <c r="M12" s="4">
        <f>IF(ABS(PRRAS!I157-BIL!I226)&gt;1,1,0)</f>
        <v>0</v>
      </c>
      <c r="N12" s="4">
        <f>IF(ABS(PRRAS!J157-BIL!J226)&gt;1,1,0)</f>
        <v>0</v>
      </c>
      <c r="O12" s="4">
        <f>IF(ABS(PRRAS!I158-BIL!I227)&gt;1,1,0)</f>
        <v>0</v>
      </c>
      <c r="P12" s="4">
        <f>IF(ABS(PRRAS!J158-BIL!J227)&gt;1,1,0)</f>
        <v>0</v>
      </c>
    </row>
    <row r="13" spans="1:16" ht="39.75" customHeight="1">
      <c r="A13" s="250" t="s">
        <v>2686</v>
      </c>
      <c r="B13" s="247" t="str">
        <f t="shared" si="0"/>
        <v>Zadovoljena</v>
      </c>
      <c r="C13" s="478" t="s">
        <v>2551</v>
      </c>
      <c r="D13" s="479"/>
      <c r="E13" s="479"/>
      <c r="F13" s="479"/>
      <c r="G13" s="479"/>
      <c r="H13" s="479"/>
      <c r="I13" s="479"/>
      <c r="J13" s="480"/>
      <c r="K13" s="18"/>
      <c r="L13">
        <f>M13*N13</f>
        <v>0</v>
      </c>
      <c r="M13" s="4">
        <f>IF(RIGHT(PRRAS!K6,2)="12",1,0)</f>
        <v>1</v>
      </c>
      <c r="N13" s="4">
        <f>IF(OR(O13&gt;1,P13&gt;1),1,0)</f>
        <v>0</v>
      </c>
      <c r="O13" s="4">
        <f>IF(PRRAS!O3&lt;&gt;0,ABS(PRRAS!I163-BIL!I101),0)</f>
        <v>0</v>
      </c>
      <c r="P13" s="4">
        <f>ABS(PRRAS!J163-BIL!J101)</f>
        <v>0</v>
      </c>
    </row>
    <row r="14" spans="1:14" ht="45" customHeight="1">
      <c r="A14" s="250" t="s">
        <v>2687</v>
      </c>
      <c r="B14" s="247" t="str">
        <f t="shared" si="0"/>
        <v>Zadovoljena</v>
      </c>
      <c r="C14" s="472" t="s">
        <v>2548</v>
      </c>
      <c r="D14" s="473"/>
      <c r="E14" s="473"/>
      <c r="F14" s="473"/>
      <c r="G14" s="473"/>
      <c r="H14" s="473"/>
      <c r="I14" s="473"/>
      <c r="J14" s="474"/>
      <c r="L14" s="4">
        <f>IF(M14+N14&gt;0,1,0)</f>
        <v>0</v>
      </c>
      <c r="M14">
        <f>IF(PraviPod!G37&lt;&gt;"00000",1,0)</f>
        <v>0</v>
      </c>
      <c r="N14" s="4">
        <f>IF(MIN(PraviPod!B2:C195,PraviPod!B197:C348)&lt;0,1,0)</f>
        <v>0</v>
      </c>
    </row>
    <row r="15" spans="1:10" ht="30" customHeight="1">
      <c r="A15" s="486" t="s">
        <v>2690</v>
      </c>
      <c r="B15" s="487"/>
      <c r="C15" s="487"/>
      <c r="D15" s="487"/>
      <c r="E15" s="487"/>
      <c r="F15" s="487"/>
      <c r="G15" s="487"/>
      <c r="H15" s="487"/>
      <c r="I15" s="487"/>
      <c r="J15" s="488"/>
    </row>
    <row r="16" spans="1:12" ht="39.75" customHeight="1">
      <c r="A16" s="250" t="s">
        <v>2688</v>
      </c>
      <c r="B16" s="247" t="str">
        <f>IF(L16=1,"Nije zadovoljena","Zadovoljena")</f>
        <v>Zadovoljena</v>
      </c>
      <c r="C16" s="472" t="s">
        <v>1865</v>
      </c>
      <c r="D16" s="473"/>
      <c r="E16" s="473"/>
      <c r="F16" s="473"/>
      <c r="G16" s="473"/>
      <c r="H16" s="473"/>
      <c r="I16" s="473"/>
      <c r="J16" s="474"/>
      <c r="L16">
        <f>IF(OR(PRRAS!I164&gt;1000,PRRAS!J164&gt;1000,PRRAS!I165&gt;1000,PRRAS!J165&gt;1000),1,0)</f>
        <v>0</v>
      </c>
    </row>
    <row r="17" spans="1:12" ht="33" customHeight="1">
      <c r="A17" s="250" t="s">
        <v>2689</v>
      </c>
      <c r="B17" s="247" t="str">
        <f>IF(L17=1,"Nije zadovoljena","Zadovoljena")</f>
        <v>Zadovoljena</v>
      </c>
      <c r="C17" s="472" t="s">
        <v>2676</v>
      </c>
      <c r="D17" s="473"/>
      <c r="E17" s="473"/>
      <c r="F17" s="473"/>
      <c r="G17" s="473"/>
      <c r="H17" s="473"/>
      <c r="I17" s="473"/>
      <c r="J17" s="474"/>
      <c r="L17">
        <f>IF(SUM(PraviPod!B2:E348)=0,1,0)</f>
        <v>0</v>
      </c>
    </row>
    <row r="18" spans="1:16" ht="51.75" customHeight="1" thickBot="1">
      <c r="A18" s="251" t="s">
        <v>2691</v>
      </c>
      <c r="B18" s="252" t="str">
        <f>IF(L18=1,"Nije zadovoljena","Zadovoljena")</f>
        <v>Zadovoljena</v>
      </c>
      <c r="C18" s="475" t="s">
        <v>2549</v>
      </c>
      <c r="D18" s="476"/>
      <c r="E18" s="476"/>
      <c r="F18" s="476"/>
      <c r="G18" s="476"/>
      <c r="H18" s="476"/>
      <c r="I18" s="476"/>
      <c r="J18" s="477"/>
      <c r="K18" s="18"/>
      <c r="L18">
        <f>IF(OR(M18&lt;&gt;O18,N18&lt;&gt;P18),1,0)</f>
        <v>0</v>
      </c>
      <c r="M18" s="4">
        <f>IF(AND(PRRAS!J165=0,PRRAS!J164=0),0,1)</f>
        <v>1</v>
      </c>
      <c r="N18" s="4">
        <f>IF(AND(PRRAS!I165=0,PRRAS!I164=0),0,1)</f>
        <v>1</v>
      </c>
      <c r="O18" s="4">
        <f>IF(PRRAS!J69=0,0,1)</f>
        <v>1</v>
      </c>
      <c r="P18" s="4">
        <f>IF(PRRAS!I69=0,0,1)</f>
        <v>1</v>
      </c>
    </row>
    <row r="19" ht="4.5" customHeight="1"/>
    <row r="20" ht="12.75" hidden="1"/>
    <row r="21" ht="12.75" hidden="1"/>
    <row r="22" ht="12.75" hidden="1"/>
  </sheetData>
  <sheetProtection password="C79A" sheet="1" objects="1"/>
  <mergeCells count="18">
    <mergeCell ref="A2:B2"/>
    <mergeCell ref="C17:J17"/>
    <mergeCell ref="A3:J3"/>
    <mergeCell ref="A15:J15"/>
    <mergeCell ref="C5:J5"/>
    <mergeCell ref="C8:J8"/>
    <mergeCell ref="C16:J16"/>
    <mergeCell ref="C2:J2"/>
    <mergeCell ref="C4:J4"/>
    <mergeCell ref="C6:J6"/>
    <mergeCell ref="C7:J7"/>
    <mergeCell ref="C18:J18"/>
    <mergeCell ref="C14:J14"/>
    <mergeCell ref="C9:J9"/>
    <mergeCell ref="C10:J10"/>
    <mergeCell ref="C11:J11"/>
    <mergeCell ref="C13:J13"/>
    <mergeCell ref="C12:J12"/>
  </mergeCells>
  <conditionalFormatting sqref="B16:B18">
    <cfRule type="cellIs" priority="1" dxfId="1" operator="equal" stopIfTrue="1">
      <formula>"Nije zadovoljena"</formula>
    </cfRule>
  </conditionalFormatting>
  <conditionalFormatting sqref="B4:B14">
    <cfRule type="cellIs" priority="2" dxfId="0" operator="equal" stopIfTrue="1">
      <formula>"Nije zadovoljena"</formula>
    </cfRule>
  </conditionalFormatting>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600" verticalDpi="600" orientation="portrait" paperSize="9" scale="88" r:id="rId1"/>
</worksheet>
</file>

<file path=xl/worksheets/sheet8.xml><?xml version="1.0" encoding="utf-8"?>
<worksheet xmlns="http://schemas.openxmlformats.org/spreadsheetml/2006/main" xmlns:r="http://schemas.openxmlformats.org/officeDocument/2006/relationships">
  <sheetPr>
    <pageSetUpPr fitToPage="1"/>
  </sheetPr>
  <dimension ref="A1:L18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8.7109375" style="91" customWidth="1"/>
    <col min="2" max="3" width="11.7109375" style="91" customWidth="1"/>
    <col min="4" max="5" width="8.7109375" style="91" customWidth="1"/>
    <col min="6" max="7" width="11.7109375" style="91" customWidth="1"/>
    <col min="8" max="9" width="8.7109375" style="91" customWidth="1"/>
    <col min="10" max="11" width="11.7109375" style="91" customWidth="1"/>
    <col min="12" max="12" width="7.7109375" style="91" customWidth="1"/>
    <col min="13" max="13" width="0.85546875" style="91" customWidth="1"/>
    <col min="14" max="16384" width="0" style="91" hidden="1" customWidth="1"/>
  </cols>
  <sheetData>
    <row r="1" spans="1:12" ht="30" customHeight="1">
      <c r="A1" s="63" t="s">
        <v>1226</v>
      </c>
      <c r="B1" s="64" t="s">
        <v>1227</v>
      </c>
      <c r="C1" s="64" t="s">
        <v>962</v>
      </c>
      <c r="D1" s="64" t="s">
        <v>2799</v>
      </c>
      <c r="E1" s="64" t="s">
        <v>2797</v>
      </c>
      <c r="F1" s="64" t="s">
        <v>2798</v>
      </c>
      <c r="G1" s="64" t="s">
        <v>1228</v>
      </c>
      <c r="H1" s="64" t="s">
        <v>2800</v>
      </c>
      <c r="I1" s="64" t="s">
        <v>2801</v>
      </c>
      <c r="J1" s="64" t="s">
        <v>1229</v>
      </c>
      <c r="L1" s="6"/>
    </row>
    <row r="2" spans="1:12" s="88" customFormat="1" ht="26.25" customHeight="1">
      <c r="A2" s="504" t="s">
        <v>300</v>
      </c>
      <c r="B2" s="505"/>
      <c r="C2" s="505"/>
      <c r="D2" s="505"/>
      <c r="E2" s="505"/>
      <c r="F2" s="505"/>
      <c r="G2" s="505"/>
      <c r="H2" s="505"/>
      <c r="I2" s="505"/>
      <c r="J2" s="505"/>
      <c r="K2" s="505"/>
      <c r="L2" s="506"/>
    </row>
    <row r="3" spans="1:12" ht="25.5" customHeight="1">
      <c r="A3" s="89" t="s">
        <v>2529</v>
      </c>
      <c r="B3" s="502" t="s">
        <v>605</v>
      </c>
      <c r="C3" s="503"/>
      <c r="D3" s="90" t="s">
        <v>606</v>
      </c>
      <c r="E3" s="89" t="s">
        <v>2529</v>
      </c>
      <c r="F3" s="502" t="s">
        <v>605</v>
      </c>
      <c r="G3" s="503"/>
      <c r="H3" s="90" t="s">
        <v>606</v>
      </c>
      <c r="I3" s="89" t="s">
        <v>2529</v>
      </c>
      <c r="J3" s="502" t="s">
        <v>605</v>
      </c>
      <c r="K3" s="503"/>
      <c r="L3" s="90" t="s">
        <v>606</v>
      </c>
    </row>
    <row r="4" spans="1:12" ht="13.5" customHeight="1">
      <c r="A4" s="92">
        <v>1</v>
      </c>
      <c r="B4" s="490" t="s">
        <v>607</v>
      </c>
      <c r="C4" s="491"/>
      <c r="D4" s="93">
        <v>16</v>
      </c>
      <c r="E4" s="92">
        <v>185</v>
      </c>
      <c r="F4" s="490" t="s">
        <v>608</v>
      </c>
      <c r="G4" s="491"/>
      <c r="H4" s="93">
        <v>12</v>
      </c>
      <c r="I4" s="92">
        <v>88</v>
      </c>
      <c r="J4" s="490" t="s">
        <v>609</v>
      </c>
      <c r="K4" s="491"/>
      <c r="L4" s="93">
        <v>17</v>
      </c>
    </row>
    <row r="5" spans="1:12" ht="13.5" customHeight="1">
      <c r="A5" s="94">
        <v>2</v>
      </c>
      <c r="B5" s="492" t="s">
        <v>610</v>
      </c>
      <c r="C5" s="493"/>
      <c r="D5" s="95">
        <v>14</v>
      </c>
      <c r="E5" s="94">
        <v>186</v>
      </c>
      <c r="F5" s="492" t="s">
        <v>611</v>
      </c>
      <c r="G5" s="493"/>
      <c r="H5" s="95">
        <v>8</v>
      </c>
      <c r="I5" s="94">
        <v>298</v>
      </c>
      <c r="J5" s="492" t="s">
        <v>612</v>
      </c>
      <c r="K5" s="493"/>
      <c r="L5" s="95">
        <v>15</v>
      </c>
    </row>
    <row r="6" spans="1:12" ht="13.5" customHeight="1">
      <c r="A6" s="94">
        <v>3</v>
      </c>
      <c r="B6" s="492" t="s">
        <v>613</v>
      </c>
      <c r="C6" s="493"/>
      <c r="D6" s="95">
        <v>16</v>
      </c>
      <c r="E6" s="94">
        <v>187</v>
      </c>
      <c r="F6" s="492" t="s">
        <v>614</v>
      </c>
      <c r="G6" s="493"/>
      <c r="H6" s="95">
        <v>2</v>
      </c>
      <c r="I6" s="94">
        <v>358</v>
      </c>
      <c r="J6" s="492" t="s">
        <v>615</v>
      </c>
      <c r="K6" s="493"/>
      <c r="L6" s="95">
        <v>17</v>
      </c>
    </row>
    <row r="7" spans="1:12" ht="13.5" customHeight="1">
      <c r="A7" s="94">
        <v>4</v>
      </c>
      <c r="B7" s="492" t="s">
        <v>616</v>
      </c>
      <c r="C7" s="493"/>
      <c r="D7" s="95">
        <v>8</v>
      </c>
      <c r="E7" s="94">
        <v>189</v>
      </c>
      <c r="F7" s="492" t="s">
        <v>617</v>
      </c>
      <c r="G7" s="493"/>
      <c r="H7" s="95">
        <v>5</v>
      </c>
      <c r="I7" s="94">
        <v>359</v>
      </c>
      <c r="J7" s="492" t="s">
        <v>618</v>
      </c>
      <c r="K7" s="493"/>
      <c r="L7" s="95">
        <v>18</v>
      </c>
    </row>
    <row r="8" spans="1:12" ht="13.5" customHeight="1">
      <c r="A8" s="94">
        <v>5</v>
      </c>
      <c r="B8" s="492" t="s">
        <v>619</v>
      </c>
      <c r="C8" s="493"/>
      <c r="D8" s="95">
        <v>18</v>
      </c>
      <c r="E8" s="94">
        <v>190</v>
      </c>
      <c r="F8" s="492" t="s">
        <v>620</v>
      </c>
      <c r="G8" s="493"/>
      <c r="H8" s="95">
        <v>1</v>
      </c>
      <c r="I8" s="94">
        <v>360</v>
      </c>
      <c r="J8" s="492" t="s">
        <v>621</v>
      </c>
      <c r="K8" s="493"/>
      <c r="L8" s="95">
        <v>8</v>
      </c>
    </row>
    <row r="9" spans="1:12" ht="13.5" customHeight="1">
      <c r="A9" s="94">
        <v>6</v>
      </c>
      <c r="B9" s="492" t="s">
        <v>622</v>
      </c>
      <c r="C9" s="493"/>
      <c r="D9" s="95">
        <v>18</v>
      </c>
      <c r="E9" s="94">
        <v>192</v>
      </c>
      <c r="F9" s="492" t="s">
        <v>623</v>
      </c>
      <c r="G9" s="493"/>
      <c r="H9" s="95">
        <v>17</v>
      </c>
      <c r="I9" s="94">
        <v>361</v>
      </c>
      <c r="J9" s="492" t="s">
        <v>624</v>
      </c>
      <c r="K9" s="493"/>
      <c r="L9" s="95">
        <v>14</v>
      </c>
    </row>
    <row r="10" spans="1:12" ht="13.5" customHeight="1">
      <c r="A10" s="94">
        <v>7</v>
      </c>
      <c r="B10" s="492" t="s">
        <v>625</v>
      </c>
      <c r="C10" s="493"/>
      <c r="D10" s="95">
        <v>4</v>
      </c>
      <c r="E10" s="94">
        <v>193</v>
      </c>
      <c r="F10" s="492" t="s">
        <v>626</v>
      </c>
      <c r="G10" s="493"/>
      <c r="H10" s="95">
        <v>1</v>
      </c>
      <c r="I10" s="94">
        <v>362</v>
      </c>
      <c r="J10" s="492" t="s">
        <v>627</v>
      </c>
      <c r="K10" s="493"/>
      <c r="L10" s="95">
        <v>1</v>
      </c>
    </row>
    <row r="11" spans="1:12" ht="13.5" customHeight="1">
      <c r="A11" s="94">
        <v>8</v>
      </c>
      <c r="B11" s="492" t="s">
        <v>628</v>
      </c>
      <c r="C11" s="493"/>
      <c r="D11" s="95">
        <v>8</v>
      </c>
      <c r="E11" s="94">
        <v>194</v>
      </c>
      <c r="F11" s="492" t="s">
        <v>629</v>
      </c>
      <c r="G11" s="493"/>
      <c r="H11" s="95">
        <v>6</v>
      </c>
      <c r="I11" s="94">
        <v>363</v>
      </c>
      <c r="J11" s="492" t="s">
        <v>630</v>
      </c>
      <c r="K11" s="493"/>
      <c r="L11" s="95">
        <v>8</v>
      </c>
    </row>
    <row r="12" spans="1:12" ht="13.5" customHeight="1">
      <c r="A12" s="94">
        <v>9</v>
      </c>
      <c r="B12" s="492" t="s">
        <v>631</v>
      </c>
      <c r="C12" s="493"/>
      <c r="D12" s="95">
        <v>17</v>
      </c>
      <c r="E12" s="94">
        <v>195</v>
      </c>
      <c r="F12" s="492" t="s">
        <v>632</v>
      </c>
      <c r="G12" s="493"/>
      <c r="H12" s="95">
        <v>14</v>
      </c>
      <c r="I12" s="94">
        <v>364</v>
      </c>
      <c r="J12" s="492" t="s">
        <v>633</v>
      </c>
      <c r="K12" s="493"/>
      <c r="L12" s="95">
        <v>2</v>
      </c>
    </row>
    <row r="13" spans="1:12" ht="13.5" customHeight="1">
      <c r="A13" s="94">
        <v>10</v>
      </c>
      <c r="B13" s="492" t="s">
        <v>634</v>
      </c>
      <c r="C13" s="493"/>
      <c r="D13" s="95">
        <v>12</v>
      </c>
      <c r="E13" s="94">
        <v>196</v>
      </c>
      <c r="F13" s="492" t="s">
        <v>635</v>
      </c>
      <c r="G13" s="493"/>
      <c r="H13" s="95">
        <v>15</v>
      </c>
      <c r="I13" s="94">
        <v>536</v>
      </c>
      <c r="J13" s="492" t="s">
        <v>636</v>
      </c>
      <c r="K13" s="493"/>
      <c r="L13" s="95">
        <v>1</v>
      </c>
    </row>
    <row r="14" spans="1:12" ht="13.5" customHeight="1">
      <c r="A14" s="94">
        <v>11</v>
      </c>
      <c r="B14" s="492" t="s">
        <v>637</v>
      </c>
      <c r="C14" s="493"/>
      <c r="D14" s="95">
        <v>2</v>
      </c>
      <c r="E14" s="94">
        <v>622</v>
      </c>
      <c r="F14" s="492" t="s">
        <v>638</v>
      </c>
      <c r="G14" s="493"/>
      <c r="H14" s="95">
        <v>13</v>
      </c>
      <c r="I14" s="94">
        <v>365</v>
      </c>
      <c r="J14" s="492" t="s">
        <v>639</v>
      </c>
      <c r="K14" s="493"/>
      <c r="L14" s="95">
        <v>4</v>
      </c>
    </row>
    <row r="15" spans="1:12" ht="13.5" customHeight="1">
      <c r="A15" s="94">
        <v>550</v>
      </c>
      <c r="B15" s="492" t="s">
        <v>640</v>
      </c>
      <c r="C15" s="493"/>
      <c r="D15" s="95">
        <v>1</v>
      </c>
      <c r="E15" s="94">
        <v>197</v>
      </c>
      <c r="F15" s="492" t="s">
        <v>641</v>
      </c>
      <c r="G15" s="493"/>
      <c r="H15" s="95">
        <v>17</v>
      </c>
      <c r="I15" s="94">
        <v>366</v>
      </c>
      <c r="J15" s="492" t="s">
        <v>642</v>
      </c>
      <c r="K15" s="493"/>
      <c r="L15" s="95">
        <v>6</v>
      </c>
    </row>
    <row r="16" spans="1:12" ht="13.5" customHeight="1">
      <c r="A16" s="94">
        <v>12</v>
      </c>
      <c r="B16" s="492" t="s">
        <v>643</v>
      </c>
      <c r="C16" s="493"/>
      <c r="D16" s="95">
        <v>5</v>
      </c>
      <c r="E16" s="94">
        <v>198</v>
      </c>
      <c r="F16" s="492" t="s">
        <v>644</v>
      </c>
      <c r="G16" s="493"/>
      <c r="H16" s="95">
        <v>19</v>
      </c>
      <c r="I16" s="94">
        <v>368</v>
      </c>
      <c r="J16" s="492" t="s">
        <v>645</v>
      </c>
      <c r="K16" s="493"/>
      <c r="L16" s="95">
        <v>18</v>
      </c>
    </row>
    <row r="17" spans="1:12" ht="13.5" customHeight="1">
      <c r="A17" s="94">
        <v>13</v>
      </c>
      <c r="B17" s="492" t="s">
        <v>646</v>
      </c>
      <c r="C17" s="493"/>
      <c r="D17" s="95">
        <v>14</v>
      </c>
      <c r="E17" s="94">
        <v>199</v>
      </c>
      <c r="F17" s="492" t="s">
        <v>647</v>
      </c>
      <c r="G17" s="493"/>
      <c r="H17" s="95">
        <v>7</v>
      </c>
      <c r="I17" s="94">
        <v>369</v>
      </c>
      <c r="J17" s="492" t="s">
        <v>648</v>
      </c>
      <c r="K17" s="493"/>
      <c r="L17" s="95">
        <v>8</v>
      </c>
    </row>
    <row r="18" spans="1:12" ht="13.5" customHeight="1">
      <c r="A18" s="94">
        <v>15</v>
      </c>
      <c r="B18" s="492" t="s">
        <v>2910</v>
      </c>
      <c r="C18" s="493"/>
      <c r="D18" s="95">
        <v>20</v>
      </c>
      <c r="E18" s="94">
        <v>200</v>
      </c>
      <c r="F18" s="492" t="s">
        <v>2911</v>
      </c>
      <c r="G18" s="493"/>
      <c r="H18" s="95">
        <v>2</v>
      </c>
      <c r="I18" s="94">
        <v>371</v>
      </c>
      <c r="J18" s="492" t="s">
        <v>2912</v>
      </c>
      <c r="K18" s="493"/>
      <c r="L18" s="95">
        <v>13</v>
      </c>
    </row>
    <row r="19" spans="1:12" ht="13.5" customHeight="1">
      <c r="A19" s="94">
        <v>16</v>
      </c>
      <c r="B19" s="492" t="s">
        <v>2913</v>
      </c>
      <c r="C19" s="493"/>
      <c r="D19" s="95">
        <v>14</v>
      </c>
      <c r="E19" s="94">
        <v>201</v>
      </c>
      <c r="F19" s="492" t="s">
        <v>2914</v>
      </c>
      <c r="G19" s="493"/>
      <c r="H19" s="95">
        <v>6</v>
      </c>
      <c r="I19" s="94">
        <v>372</v>
      </c>
      <c r="J19" s="492" t="s">
        <v>2915</v>
      </c>
      <c r="K19" s="493"/>
      <c r="L19" s="95">
        <v>12</v>
      </c>
    </row>
    <row r="20" spans="1:12" ht="13.5" customHeight="1">
      <c r="A20" s="94">
        <v>17</v>
      </c>
      <c r="B20" s="492" t="s">
        <v>2916</v>
      </c>
      <c r="C20" s="493"/>
      <c r="D20" s="95">
        <v>13</v>
      </c>
      <c r="E20" s="94">
        <v>202</v>
      </c>
      <c r="F20" s="492" t="s">
        <v>2917</v>
      </c>
      <c r="G20" s="493"/>
      <c r="H20" s="95">
        <v>6</v>
      </c>
      <c r="I20" s="94">
        <v>556</v>
      </c>
      <c r="J20" s="492" t="s">
        <v>2918</v>
      </c>
      <c r="K20" s="493"/>
      <c r="L20" s="95">
        <v>4</v>
      </c>
    </row>
    <row r="21" spans="1:12" ht="13.5" customHeight="1">
      <c r="A21" s="94">
        <v>18</v>
      </c>
      <c r="B21" s="492" t="s">
        <v>2919</v>
      </c>
      <c r="C21" s="493"/>
      <c r="D21" s="95">
        <v>7</v>
      </c>
      <c r="E21" s="94">
        <v>203</v>
      </c>
      <c r="F21" s="492" t="s">
        <v>2920</v>
      </c>
      <c r="G21" s="493"/>
      <c r="H21" s="95">
        <v>6</v>
      </c>
      <c r="I21" s="94">
        <v>373</v>
      </c>
      <c r="J21" s="492" t="s">
        <v>2921</v>
      </c>
      <c r="K21" s="493"/>
      <c r="L21" s="95">
        <v>8</v>
      </c>
    </row>
    <row r="22" spans="1:12" ht="13.5" customHeight="1">
      <c r="A22" s="94">
        <v>19</v>
      </c>
      <c r="B22" s="492" t="s">
        <v>2922</v>
      </c>
      <c r="C22" s="493"/>
      <c r="D22" s="95">
        <v>5</v>
      </c>
      <c r="E22" s="94">
        <v>204</v>
      </c>
      <c r="F22" s="492" t="s">
        <v>2923</v>
      </c>
      <c r="G22" s="493"/>
      <c r="H22" s="95">
        <v>19</v>
      </c>
      <c r="I22" s="94">
        <v>582</v>
      </c>
      <c r="J22" s="492" t="s">
        <v>2924</v>
      </c>
      <c r="K22" s="493"/>
      <c r="L22" s="95">
        <v>15</v>
      </c>
    </row>
    <row r="23" spans="1:12" ht="13.5" customHeight="1">
      <c r="A23" s="94">
        <v>20</v>
      </c>
      <c r="B23" s="492" t="s">
        <v>2925</v>
      </c>
      <c r="C23" s="493"/>
      <c r="D23" s="95">
        <v>13</v>
      </c>
      <c r="E23" s="94">
        <v>538</v>
      </c>
      <c r="F23" s="492" t="s">
        <v>2926</v>
      </c>
      <c r="G23" s="493"/>
      <c r="H23" s="95">
        <v>8</v>
      </c>
      <c r="I23" s="94">
        <v>374</v>
      </c>
      <c r="J23" s="492" t="s">
        <v>2927</v>
      </c>
      <c r="K23" s="493"/>
      <c r="L23" s="95">
        <v>18</v>
      </c>
    </row>
    <row r="24" spans="1:12" ht="13.5" customHeight="1">
      <c r="A24" s="94">
        <v>621</v>
      </c>
      <c r="B24" s="492" t="s">
        <v>2928</v>
      </c>
      <c r="C24" s="493"/>
      <c r="D24" s="95">
        <v>15</v>
      </c>
      <c r="E24" s="94">
        <v>205</v>
      </c>
      <c r="F24" s="492" t="s">
        <v>2929</v>
      </c>
      <c r="G24" s="493"/>
      <c r="H24" s="95">
        <v>14</v>
      </c>
      <c r="I24" s="94">
        <v>375</v>
      </c>
      <c r="J24" s="492" t="s">
        <v>2930</v>
      </c>
      <c r="K24" s="493"/>
      <c r="L24" s="95">
        <v>7</v>
      </c>
    </row>
    <row r="25" spans="1:12" ht="13.5" customHeight="1">
      <c r="A25" s="94">
        <v>21</v>
      </c>
      <c r="B25" s="492" t="s">
        <v>2931</v>
      </c>
      <c r="C25" s="493"/>
      <c r="D25" s="95">
        <v>14</v>
      </c>
      <c r="E25" s="94">
        <v>206</v>
      </c>
      <c r="F25" s="492" t="s">
        <v>2932</v>
      </c>
      <c r="G25" s="493"/>
      <c r="H25" s="95">
        <v>20</v>
      </c>
      <c r="I25" s="94">
        <v>376</v>
      </c>
      <c r="J25" s="492" t="s">
        <v>2933</v>
      </c>
      <c r="K25" s="493"/>
      <c r="L25" s="95">
        <v>1</v>
      </c>
    </row>
    <row r="26" spans="1:12" ht="13.5" customHeight="1">
      <c r="A26" s="94">
        <v>22</v>
      </c>
      <c r="B26" s="492" t="s">
        <v>2934</v>
      </c>
      <c r="C26" s="493"/>
      <c r="D26" s="95">
        <v>13</v>
      </c>
      <c r="E26" s="94">
        <v>208</v>
      </c>
      <c r="F26" s="492" t="s">
        <v>2935</v>
      </c>
      <c r="G26" s="493"/>
      <c r="H26" s="95">
        <v>2</v>
      </c>
      <c r="I26" s="94">
        <v>591</v>
      </c>
      <c r="J26" s="492" t="s">
        <v>2936</v>
      </c>
      <c r="K26" s="493"/>
      <c r="L26" s="95">
        <v>17</v>
      </c>
    </row>
    <row r="27" spans="1:12" ht="13.5" customHeight="1">
      <c r="A27" s="94">
        <v>310</v>
      </c>
      <c r="B27" s="492" t="s">
        <v>2937</v>
      </c>
      <c r="C27" s="493"/>
      <c r="D27" s="95">
        <v>15</v>
      </c>
      <c r="E27" s="94">
        <v>209</v>
      </c>
      <c r="F27" s="492" t="s">
        <v>2938</v>
      </c>
      <c r="G27" s="493"/>
      <c r="H27" s="95">
        <v>8</v>
      </c>
      <c r="I27" s="94">
        <v>377</v>
      </c>
      <c r="J27" s="492" t="s">
        <v>2939</v>
      </c>
      <c r="K27" s="493"/>
      <c r="L27" s="95">
        <v>15</v>
      </c>
    </row>
    <row r="28" spans="1:12" ht="13.5" customHeight="1">
      <c r="A28" s="94">
        <v>547</v>
      </c>
      <c r="B28" s="492" t="s">
        <v>2940</v>
      </c>
      <c r="C28" s="493"/>
      <c r="D28" s="95">
        <v>1</v>
      </c>
      <c r="E28" s="94">
        <v>211</v>
      </c>
      <c r="F28" s="492" t="s">
        <v>2941</v>
      </c>
      <c r="G28" s="493"/>
      <c r="H28" s="95">
        <v>2</v>
      </c>
      <c r="I28" s="94">
        <v>378</v>
      </c>
      <c r="J28" s="492" t="s">
        <v>2942</v>
      </c>
      <c r="K28" s="493"/>
      <c r="L28" s="95">
        <v>4</v>
      </c>
    </row>
    <row r="29" spans="1:12" ht="13.5" customHeight="1">
      <c r="A29" s="94">
        <v>23</v>
      </c>
      <c r="B29" s="492" t="s">
        <v>2943</v>
      </c>
      <c r="C29" s="493"/>
      <c r="D29" s="95">
        <v>14</v>
      </c>
      <c r="E29" s="94">
        <v>212</v>
      </c>
      <c r="F29" s="492" t="s">
        <v>2944</v>
      </c>
      <c r="G29" s="493"/>
      <c r="H29" s="95">
        <v>2</v>
      </c>
      <c r="I29" s="94">
        <v>379</v>
      </c>
      <c r="J29" s="492" t="s">
        <v>2945</v>
      </c>
      <c r="K29" s="493"/>
      <c r="L29" s="95">
        <v>13</v>
      </c>
    </row>
    <row r="30" spans="1:12" ht="13.5" customHeight="1">
      <c r="A30" s="94">
        <v>24</v>
      </c>
      <c r="B30" s="492" t="s">
        <v>2946</v>
      </c>
      <c r="C30" s="493"/>
      <c r="D30" s="95">
        <v>7</v>
      </c>
      <c r="E30" s="94">
        <v>533</v>
      </c>
      <c r="F30" s="492" t="s">
        <v>2947</v>
      </c>
      <c r="G30" s="493"/>
      <c r="H30" s="95">
        <v>1</v>
      </c>
      <c r="I30" s="94">
        <v>380</v>
      </c>
      <c r="J30" s="492" t="s">
        <v>2948</v>
      </c>
      <c r="K30" s="493"/>
      <c r="L30" s="95">
        <v>1</v>
      </c>
    </row>
    <row r="31" spans="1:12" ht="13.5" customHeight="1">
      <c r="A31" s="94">
        <v>25</v>
      </c>
      <c r="B31" s="492" t="s">
        <v>2949</v>
      </c>
      <c r="C31" s="493"/>
      <c r="D31" s="95">
        <v>19</v>
      </c>
      <c r="E31" s="94">
        <v>545</v>
      </c>
      <c r="F31" s="492" t="s">
        <v>2950</v>
      </c>
      <c r="G31" s="493"/>
      <c r="H31" s="95">
        <v>1</v>
      </c>
      <c r="I31" s="94">
        <v>381</v>
      </c>
      <c r="J31" s="492" t="s">
        <v>2951</v>
      </c>
      <c r="K31" s="493"/>
      <c r="L31" s="95">
        <v>14</v>
      </c>
    </row>
    <row r="32" spans="1:12" ht="13.5" customHeight="1">
      <c r="A32" s="94">
        <v>26</v>
      </c>
      <c r="B32" s="492" t="s">
        <v>2952</v>
      </c>
      <c r="C32" s="493"/>
      <c r="D32" s="95">
        <v>16</v>
      </c>
      <c r="E32" s="94">
        <v>213</v>
      </c>
      <c r="F32" s="492" t="s">
        <v>2953</v>
      </c>
      <c r="G32" s="493"/>
      <c r="H32" s="95">
        <v>1</v>
      </c>
      <c r="I32" s="94">
        <v>382</v>
      </c>
      <c r="J32" s="492" t="s">
        <v>2954</v>
      </c>
      <c r="K32" s="493"/>
      <c r="L32" s="95">
        <v>17</v>
      </c>
    </row>
    <row r="33" spans="1:12" ht="13.5" customHeight="1">
      <c r="A33" s="94">
        <v>27</v>
      </c>
      <c r="B33" s="492" t="s">
        <v>2955</v>
      </c>
      <c r="C33" s="493"/>
      <c r="D33" s="95">
        <v>17</v>
      </c>
      <c r="E33" s="94">
        <v>214</v>
      </c>
      <c r="F33" s="492" t="s">
        <v>2956</v>
      </c>
      <c r="G33" s="493"/>
      <c r="H33" s="95">
        <v>6</v>
      </c>
      <c r="I33" s="94">
        <v>383</v>
      </c>
      <c r="J33" s="492" t="s">
        <v>2957</v>
      </c>
      <c r="K33" s="493"/>
      <c r="L33" s="95">
        <v>17</v>
      </c>
    </row>
    <row r="34" spans="1:12" ht="13.5" customHeight="1">
      <c r="A34" s="94">
        <v>29</v>
      </c>
      <c r="B34" s="492" t="s">
        <v>2958</v>
      </c>
      <c r="C34" s="493"/>
      <c r="D34" s="95">
        <v>16</v>
      </c>
      <c r="E34" s="94">
        <v>215</v>
      </c>
      <c r="F34" s="492" t="s">
        <v>2959</v>
      </c>
      <c r="G34" s="493"/>
      <c r="H34" s="95">
        <v>8</v>
      </c>
      <c r="I34" s="94">
        <v>385</v>
      </c>
      <c r="J34" s="492" t="s">
        <v>2960</v>
      </c>
      <c r="K34" s="493"/>
      <c r="L34" s="95">
        <v>20</v>
      </c>
    </row>
    <row r="35" spans="1:12" ht="13.5" customHeight="1">
      <c r="A35" s="94">
        <v>30</v>
      </c>
      <c r="B35" s="492" t="s">
        <v>2961</v>
      </c>
      <c r="C35" s="493"/>
      <c r="D35" s="95">
        <v>4</v>
      </c>
      <c r="E35" s="94">
        <v>216</v>
      </c>
      <c r="F35" s="492" t="s">
        <v>2962</v>
      </c>
      <c r="G35" s="493"/>
      <c r="H35" s="95">
        <v>4</v>
      </c>
      <c r="I35" s="94">
        <v>386</v>
      </c>
      <c r="J35" s="492" t="s">
        <v>2963</v>
      </c>
      <c r="K35" s="493"/>
      <c r="L35" s="95">
        <v>14</v>
      </c>
    </row>
    <row r="36" spans="1:12" ht="13.5" customHeight="1">
      <c r="A36" s="94">
        <v>32</v>
      </c>
      <c r="B36" s="492" t="s">
        <v>2964</v>
      </c>
      <c r="C36" s="493"/>
      <c r="D36" s="95">
        <v>16</v>
      </c>
      <c r="E36" s="94">
        <v>217</v>
      </c>
      <c r="F36" s="492" t="s">
        <v>2965</v>
      </c>
      <c r="G36" s="493"/>
      <c r="H36" s="95">
        <v>18</v>
      </c>
      <c r="I36" s="94">
        <v>387</v>
      </c>
      <c r="J36" s="492" t="s">
        <v>2966</v>
      </c>
      <c r="K36" s="493"/>
      <c r="L36" s="95">
        <v>9</v>
      </c>
    </row>
    <row r="37" spans="1:12" ht="13.5" customHeight="1">
      <c r="A37" s="94">
        <v>33</v>
      </c>
      <c r="B37" s="492" t="s">
        <v>2967</v>
      </c>
      <c r="C37" s="493"/>
      <c r="D37" s="95">
        <v>1</v>
      </c>
      <c r="E37" s="94">
        <v>572</v>
      </c>
      <c r="F37" s="492" t="s">
        <v>2968</v>
      </c>
      <c r="G37" s="493"/>
      <c r="H37" s="95">
        <v>13</v>
      </c>
      <c r="I37" s="94">
        <v>562</v>
      </c>
      <c r="J37" s="492" t="s">
        <v>2969</v>
      </c>
      <c r="K37" s="493"/>
      <c r="L37" s="95">
        <v>7</v>
      </c>
    </row>
    <row r="38" spans="1:12" ht="13.5" customHeight="1">
      <c r="A38" s="94">
        <v>34</v>
      </c>
      <c r="B38" s="492" t="s">
        <v>2970</v>
      </c>
      <c r="C38" s="493"/>
      <c r="D38" s="95">
        <v>1</v>
      </c>
      <c r="E38" s="94">
        <v>219</v>
      </c>
      <c r="F38" s="492" t="s">
        <v>2971</v>
      </c>
      <c r="G38" s="493"/>
      <c r="H38" s="95">
        <v>19</v>
      </c>
      <c r="I38" s="94">
        <v>388</v>
      </c>
      <c r="J38" s="492" t="s">
        <v>2972</v>
      </c>
      <c r="K38" s="493"/>
      <c r="L38" s="95">
        <v>12</v>
      </c>
    </row>
    <row r="39" spans="1:12" ht="13.5" customHeight="1">
      <c r="A39" s="94">
        <v>77</v>
      </c>
      <c r="B39" s="492" t="s">
        <v>2973</v>
      </c>
      <c r="C39" s="493"/>
      <c r="D39" s="95">
        <v>17</v>
      </c>
      <c r="E39" s="94">
        <v>553</v>
      </c>
      <c r="F39" s="492" t="s">
        <v>2974</v>
      </c>
      <c r="G39" s="493"/>
      <c r="H39" s="95">
        <v>2</v>
      </c>
      <c r="I39" s="94">
        <v>570</v>
      </c>
      <c r="J39" s="492" t="s">
        <v>2975</v>
      </c>
      <c r="K39" s="493"/>
      <c r="L39" s="95">
        <v>12</v>
      </c>
    </row>
    <row r="40" spans="1:12" ht="13.5" customHeight="1">
      <c r="A40" s="94">
        <v>35</v>
      </c>
      <c r="B40" s="492" t="s">
        <v>2976</v>
      </c>
      <c r="C40" s="493"/>
      <c r="D40" s="95">
        <v>11</v>
      </c>
      <c r="E40" s="94">
        <v>220</v>
      </c>
      <c r="F40" s="492" t="s">
        <v>2977</v>
      </c>
      <c r="G40" s="493"/>
      <c r="H40" s="95">
        <v>3</v>
      </c>
      <c r="I40" s="94">
        <v>389</v>
      </c>
      <c r="J40" s="492" t="s">
        <v>2978</v>
      </c>
      <c r="K40" s="493"/>
      <c r="L40" s="95">
        <v>17</v>
      </c>
    </row>
    <row r="41" spans="1:12" ht="13.5" customHeight="1">
      <c r="A41" s="94">
        <v>36</v>
      </c>
      <c r="B41" s="492" t="s">
        <v>2979</v>
      </c>
      <c r="C41" s="493"/>
      <c r="D41" s="95">
        <v>5</v>
      </c>
      <c r="E41" s="94">
        <v>221</v>
      </c>
      <c r="F41" s="492" t="s">
        <v>2980</v>
      </c>
      <c r="G41" s="493"/>
      <c r="H41" s="95">
        <v>11</v>
      </c>
      <c r="I41" s="94">
        <v>390</v>
      </c>
      <c r="J41" s="492" t="s">
        <v>2981</v>
      </c>
      <c r="K41" s="493"/>
      <c r="L41" s="95">
        <v>7</v>
      </c>
    </row>
    <row r="42" spans="1:12" ht="13.5" customHeight="1">
      <c r="A42" s="94">
        <v>151</v>
      </c>
      <c r="B42" s="492" t="s">
        <v>2982</v>
      </c>
      <c r="C42" s="493"/>
      <c r="D42" s="95">
        <v>5</v>
      </c>
      <c r="E42" s="94">
        <v>222</v>
      </c>
      <c r="F42" s="492" t="s">
        <v>2983</v>
      </c>
      <c r="G42" s="493"/>
      <c r="H42" s="95">
        <v>18</v>
      </c>
      <c r="I42" s="94">
        <v>391</v>
      </c>
      <c r="J42" s="492" t="s">
        <v>2984</v>
      </c>
      <c r="K42" s="493"/>
      <c r="L42" s="95">
        <v>3</v>
      </c>
    </row>
    <row r="43" spans="1:12" ht="13.5" customHeight="1">
      <c r="A43" s="94">
        <v>37</v>
      </c>
      <c r="B43" s="492" t="s">
        <v>2985</v>
      </c>
      <c r="C43" s="493"/>
      <c r="D43" s="95">
        <v>9</v>
      </c>
      <c r="E43" s="94">
        <v>223</v>
      </c>
      <c r="F43" s="492" t="s">
        <v>768</v>
      </c>
      <c r="G43" s="493"/>
      <c r="H43" s="95">
        <v>18</v>
      </c>
      <c r="I43" s="94">
        <v>393</v>
      </c>
      <c r="J43" s="492" t="s">
        <v>769</v>
      </c>
      <c r="K43" s="493"/>
      <c r="L43" s="95">
        <v>8</v>
      </c>
    </row>
    <row r="44" spans="1:12" ht="13.5" customHeight="1">
      <c r="A44" s="94">
        <v>38</v>
      </c>
      <c r="B44" s="492" t="s">
        <v>770</v>
      </c>
      <c r="C44" s="493"/>
      <c r="D44" s="95">
        <v>8</v>
      </c>
      <c r="E44" s="94">
        <v>225</v>
      </c>
      <c r="F44" s="492" t="s">
        <v>771</v>
      </c>
      <c r="G44" s="493"/>
      <c r="H44" s="95">
        <v>4</v>
      </c>
      <c r="I44" s="94">
        <v>394</v>
      </c>
      <c r="J44" s="492" t="s">
        <v>772</v>
      </c>
      <c r="K44" s="493"/>
      <c r="L44" s="95">
        <v>15</v>
      </c>
    </row>
    <row r="45" spans="1:12" ht="13.5" customHeight="1">
      <c r="A45" s="94">
        <v>39</v>
      </c>
      <c r="B45" s="492" t="s">
        <v>773</v>
      </c>
      <c r="C45" s="493"/>
      <c r="D45" s="95">
        <v>12</v>
      </c>
      <c r="E45" s="94">
        <v>226</v>
      </c>
      <c r="F45" s="492" t="s">
        <v>774</v>
      </c>
      <c r="G45" s="493"/>
      <c r="H45" s="95">
        <v>19</v>
      </c>
      <c r="I45" s="94">
        <v>395</v>
      </c>
      <c r="J45" s="492" t="s">
        <v>775</v>
      </c>
      <c r="K45" s="493"/>
      <c r="L45" s="95">
        <v>10</v>
      </c>
    </row>
    <row r="46" spans="1:12" ht="13.5" customHeight="1">
      <c r="A46" s="94">
        <v>40</v>
      </c>
      <c r="B46" s="492" t="s">
        <v>776</v>
      </c>
      <c r="C46" s="493"/>
      <c r="D46" s="95">
        <v>18</v>
      </c>
      <c r="E46" s="94">
        <v>586</v>
      </c>
      <c r="F46" s="492" t="s">
        <v>777</v>
      </c>
      <c r="G46" s="493"/>
      <c r="H46" s="95">
        <v>17</v>
      </c>
      <c r="I46" s="94">
        <v>396</v>
      </c>
      <c r="J46" s="492" t="s">
        <v>778</v>
      </c>
      <c r="K46" s="493"/>
      <c r="L46" s="95">
        <v>12</v>
      </c>
    </row>
    <row r="47" spans="1:12" ht="13.5" customHeight="1">
      <c r="A47" s="94">
        <v>41</v>
      </c>
      <c r="B47" s="492" t="s">
        <v>779</v>
      </c>
      <c r="C47" s="493"/>
      <c r="D47" s="95">
        <v>2</v>
      </c>
      <c r="E47" s="94">
        <v>227</v>
      </c>
      <c r="F47" s="492" t="s">
        <v>780</v>
      </c>
      <c r="G47" s="493"/>
      <c r="H47" s="95">
        <v>6</v>
      </c>
      <c r="I47" s="94">
        <v>397</v>
      </c>
      <c r="J47" s="492" t="s">
        <v>781</v>
      </c>
      <c r="K47" s="493"/>
      <c r="L47" s="95">
        <v>12</v>
      </c>
    </row>
    <row r="48" spans="1:12" ht="13.5" customHeight="1">
      <c r="A48" s="94">
        <v>42</v>
      </c>
      <c r="B48" s="492" t="s">
        <v>782</v>
      </c>
      <c r="C48" s="493"/>
      <c r="D48" s="95">
        <v>18</v>
      </c>
      <c r="E48" s="94">
        <v>228</v>
      </c>
      <c r="F48" s="492" t="s">
        <v>783</v>
      </c>
      <c r="G48" s="493"/>
      <c r="H48" s="95">
        <v>3</v>
      </c>
      <c r="I48" s="94">
        <v>399</v>
      </c>
      <c r="J48" s="492" t="s">
        <v>784</v>
      </c>
      <c r="K48" s="493"/>
      <c r="L48" s="95">
        <v>19</v>
      </c>
    </row>
    <row r="49" spans="1:12" ht="13.5" customHeight="1">
      <c r="A49" s="94">
        <v>567</v>
      </c>
      <c r="B49" s="492" t="s">
        <v>785</v>
      </c>
      <c r="C49" s="493"/>
      <c r="D49" s="95">
        <v>12</v>
      </c>
      <c r="E49" s="94">
        <v>229</v>
      </c>
      <c r="F49" s="492" t="s">
        <v>786</v>
      </c>
      <c r="G49" s="493"/>
      <c r="H49" s="95">
        <v>5</v>
      </c>
      <c r="I49" s="94">
        <v>400</v>
      </c>
      <c r="J49" s="492" t="s">
        <v>787</v>
      </c>
      <c r="K49" s="493"/>
      <c r="L49" s="95">
        <v>4</v>
      </c>
    </row>
    <row r="50" spans="1:12" ht="13.5" customHeight="1">
      <c r="A50" s="94">
        <v>43</v>
      </c>
      <c r="B50" s="492" t="s">
        <v>788</v>
      </c>
      <c r="C50" s="493"/>
      <c r="D50" s="95">
        <v>18</v>
      </c>
      <c r="E50" s="94">
        <v>230</v>
      </c>
      <c r="F50" s="492" t="s">
        <v>789</v>
      </c>
      <c r="G50" s="493"/>
      <c r="H50" s="95">
        <v>14</v>
      </c>
      <c r="I50" s="94">
        <v>402</v>
      </c>
      <c r="J50" s="492" t="s">
        <v>790</v>
      </c>
      <c r="K50" s="493"/>
      <c r="L50" s="95">
        <v>19</v>
      </c>
    </row>
    <row r="51" spans="1:12" ht="13.5" customHeight="1">
      <c r="A51" s="94">
        <v>44</v>
      </c>
      <c r="B51" s="492" t="s">
        <v>791</v>
      </c>
      <c r="C51" s="493"/>
      <c r="D51" s="95">
        <v>16</v>
      </c>
      <c r="E51" s="94">
        <v>231</v>
      </c>
      <c r="F51" s="492" t="s">
        <v>792</v>
      </c>
      <c r="G51" s="493"/>
      <c r="H51" s="95">
        <v>11</v>
      </c>
      <c r="I51" s="94">
        <v>405</v>
      </c>
      <c r="J51" s="492" t="s">
        <v>793</v>
      </c>
      <c r="K51" s="493"/>
      <c r="L51" s="95">
        <v>6</v>
      </c>
    </row>
    <row r="52" spans="1:12" ht="13.5" customHeight="1">
      <c r="A52" s="94">
        <v>46</v>
      </c>
      <c r="B52" s="492" t="s">
        <v>794</v>
      </c>
      <c r="C52" s="493"/>
      <c r="D52" s="95">
        <v>12</v>
      </c>
      <c r="E52" s="94">
        <v>232</v>
      </c>
      <c r="F52" s="492" t="s">
        <v>795</v>
      </c>
      <c r="G52" s="493"/>
      <c r="H52" s="95">
        <v>3</v>
      </c>
      <c r="I52" s="94">
        <v>406</v>
      </c>
      <c r="J52" s="492" t="s">
        <v>796</v>
      </c>
      <c r="K52" s="493"/>
      <c r="L52" s="95">
        <v>17</v>
      </c>
    </row>
    <row r="53" spans="1:12" ht="13.5" customHeight="1">
      <c r="A53" s="94">
        <v>47</v>
      </c>
      <c r="B53" s="492" t="s">
        <v>797</v>
      </c>
      <c r="C53" s="493"/>
      <c r="D53" s="95">
        <v>18</v>
      </c>
      <c r="E53" s="94">
        <v>234</v>
      </c>
      <c r="F53" s="492" t="s">
        <v>798</v>
      </c>
      <c r="G53" s="493"/>
      <c r="H53" s="95">
        <v>13</v>
      </c>
      <c r="I53" s="94">
        <v>407</v>
      </c>
      <c r="J53" s="492" t="s">
        <v>799</v>
      </c>
      <c r="K53" s="493"/>
      <c r="L53" s="95">
        <v>10</v>
      </c>
    </row>
    <row r="54" spans="1:12" ht="13.5" customHeight="1">
      <c r="A54" s="94">
        <v>48</v>
      </c>
      <c r="B54" s="492" t="s">
        <v>800</v>
      </c>
      <c r="C54" s="493"/>
      <c r="D54" s="95">
        <v>5</v>
      </c>
      <c r="E54" s="94">
        <v>235</v>
      </c>
      <c r="F54" s="492" t="s">
        <v>801</v>
      </c>
      <c r="G54" s="493"/>
      <c r="H54" s="95">
        <v>18</v>
      </c>
      <c r="I54" s="94">
        <v>409</v>
      </c>
      <c r="J54" s="492" t="s">
        <v>802</v>
      </c>
      <c r="K54" s="493"/>
      <c r="L54" s="95">
        <v>17</v>
      </c>
    </row>
    <row r="55" spans="1:12" ht="13.5" customHeight="1">
      <c r="A55" s="94">
        <v>49</v>
      </c>
      <c r="B55" s="492" t="s">
        <v>803</v>
      </c>
      <c r="C55" s="493"/>
      <c r="D55" s="95">
        <v>4</v>
      </c>
      <c r="E55" s="94">
        <v>236</v>
      </c>
      <c r="F55" s="492" t="s">
        <v>804</v>
      </c>
      <c r="G55" s="493"/>
      <c r="H55" s="95">
        <v>2</v>
      </c>
      <c r="I55" s="94">
        <v>410</v>
      </c>
      <c r="J55" s="492" t="s">
        <v>805</v>
      </c>
      <c r="K55" s="493"/>
      <c r="L55" s="95">
        <v>5</v>
      </c>
    </row>
    <row r="56" spans="1:12" ht="13.5" customHeight="1">
      <c r="A56" s="94">
        <v>50</v>
      </c>
      <c r="B56" s="492" t="s">
        <v>806</v>
      </c>
      <c r="C56" s="493"/>
      <c r="D56" s="95">
        <v>17</v>
      </c>
      <c r="E56" s="94">
        <v>237</v>
      </c>
      <c r="F56" s="492" t="s">
        <v>807</v>
      </c>
      <c r="G56" s="493"/>
      <c r="H56" s="95">
        <v>8</v>
      </c>
      <c r="I56" s="94">
        <v>411</v>
      </c>
      <c r="J56" s="492" t="s">
        <v>808</v>
      </c>
      <c r="K56" s="493"/>
      <c r="L56" s="95">
        <v>13</v>
      </c>
    </row>
    <row r="57" spans="1:12" ht="13.5" customHeight="1">
      <c r="A57" s="94">
        <v>51</v>
      </c>
      <c r="B57" s="492" t="s">
        <v>809</v>
      </c>
      <c r="C57" s="493"/>
      <c r="D57" s="95">
        <v>15</v>
      </c>
      <c r="E57" s="94">
        <v>587</v>
      </c>
      <c r="F57" s="492" t="s">
        <v>810</v>
      </c>
      <c r="G57" s="493"/>
      <c r="H57" s="95">
        <v>17</v>
      </c>
      <c r="I57" s="94">
        <v>412</v>
      </c>
      <c r="J57" s="492" t="s">
        <v>811</v>
      </c>
      <c r="K57" s="493"/>
      <c r="L57" s="95">
        <v>12</v>
      </c>
    </row>
    <row r="58" spans="1:12" ht="13.5" customHeight="1">
      <c r="A58" s="94">
        <v>52</v>
      </c>
      <c r="B58" s="492" t="s">
        <v>812</v>
      </c>
      <c r="C58" s="493"/>
      <c r="D58" s="95">
        <v>8</v>
      </c>
      <c r="E58" s="94">
        <v>624</v>
      </c>
      <c r="F58" s="492" t="s">
        <v>813</v>
      </c>
      <c r="G58" s="493"/>
      <c r="H58" s="95">
        <v>8</v>
      </c>
      <c r="I58" s="94">
        <v>413</v>
      </c>
      <c r="J58" s="492" t="s">
        <v>814</v>
      </c>
      <c r="K58" s="493"/>
      <c r="L58" s="95">
        <v>17</v>
      </c>
    </row>
    <row r="59" spans="1:12" ht="13.5" customHeight="1">
      <c r="A59" s="94">
        <v>53</v>
      </c>
      <c r="B59" s="492" t="s">
        <v>815</v>
      </c>
      <c r="C59" s="493"/>
      <c r="D59" s="95">
        <v>8</v>
      </c>
      <c r="E59" s="94">
        <v>239</v>
      </c>
      <c r="F59" s="492" t="s">
        <v>816</v>
      </c>
      <c r="G59" s="493"/>
      <c r="H59" s="95">
        <v>16</v>
      </c>
      <c r="I59" s="94">
        <v>414</v>
      </c>
      <c r="J59" s="492" t="s">
        <v>817</v>
      </c>
      <c r="K59" s="493"/>
      <c r="L59" s="95">
        <v>16</v>
      </c>
    </row>
    <row r="60" spans="1:12" ht="13.5" customHeight="1">
      <c r="A60" s="94">
        <v>54</v>
      </c>
      <c r="B60" s="492" t="s">
        <v>818</v>
      </c>
      <c r="C60" s="493"/>
      <c r="D60" s="95">
        <v>10</v>
      </c>
      <c r="E60" s="94">
        <v>240</v>
      </c>
      <c r="F60" s="492" t="s">
        <v>819</v>
      </c>
      <c r="G60" s="493"/>
      <c r="H60" s="95">
        <v>9</v>
      </c>
      <c r="I60" s="94">
        <v>415</v>
      </c>
      <c r="J60" s="492" t="s">
        <v>820</v>
      </c>
      <c r="K60" s="493"/>
      <c r="L60" s="95">
        <v>16</v>
      </c>
    </row>
    <row r="61" spans="1:12" ht="13.5" customHeight="1">
      <c r="A61" s="94">
        <v>55</v>
      </c>
      <c r="B61" s="492" t="s">
        <v>821</v>
      </c>
      <c r="C61" s="493"/>
      <c r="D61" s="95">
        <v>8</v>
      </c>
      <c r="E61" s="94">
        <v>242</v>
      </c>
      <c r="F61" s="492" t="s">
        <v>822</v>
      </c>
      <c r="G61" s="493"/>
      <c r="H61" s="95">
        <v>8</v>
      </c>
      <c r="I61" s="94">
        <v>416</v>
      </c>
      <c r="J61" s="492" t="s">
        <v>823</v>
      </c>
      <c r="K61" s="493"/>
      <c r="L61" s="95">
        <v>13</v>
      </c>
    </row>
    <row r="62" spans="1:12" ht="13.5" customHeight="1">
      <c r="A62" s="94">
        <v>56</v>
      </c>
      <c r="B62" s="492" t="s">
        <v>824</v>
      </c>
      <c r="C62" s="493"/>
      <c r="D62" s="95">
        <v>10</v>
      </c>
      <c r="E62" s="94">
        <v>243</v>
      </c>
      <c r="F62" s="492" t="s">
        <v>825</v>
      </c>
      <c r="G62" s="493"/>
      <c r="H62" s="95">
        <v>17</v>
      </c>
      <c r="I62" s="94">
        <v>418</v>
      </c>
      <c r="J62" s="492" t="s">
        <v>826</v>
      </c>
      <c r="K62" s="493"/>
      <c r="L62" s="95">
        <v>12</v>
      </c>
    </row>
    <row r="63" spans="1:12" ht="13.5" customHeight="1">
      <c r="A63" s="94">
        <v>57</v>
      </c>
      <c r="B63" s="492" t="s">
        <v>827</v>
      </c>
      <c r="C63" s="493"/>
      <c r="D63" s="95">
        <v>10</v>
      </c>
      <c r="E63" s="94">
        <v>244</v>
      </c>
      <c r="F63" s="492" t="s">
        <v>828</v>
      </c>
      <c r="G63" s="493"/>
      <c r="H63" s="95">
        <v>5</v>
      </c>
      <c r="I63" s="94">
        <v>419</v>
      </c>
      <c r="J63" s="492" t="s">
        <v>829</v>
      </c>
      <c r="K63" s="493"/>
      <c r="L63" s="95">
        <v>19</v>
      </c>
    </row>
    <row r="64" spans="1:12" ht="13.5" customHeight="1">
      <c r="A64" s="94">
        <v>58</v>
      </c>
      <c r="B64" s="492" t="s">
        <v>830</v>
      </c>
      <c r="C64" s="493"/>
      <c r="D64" s="95">
        <v>11</v>
      </c>
      <c r="E64" s="94">
        <v>548</v>
      </c>
      <c r="F64" s="492" t="s">
        <v>831</v>
      </c>
      <c r="G64" s="493"/>
      <c r="H64" s="95">
        <v>1</v>
      </c>
      <c r="I64" s="94">
        <v>606</v>
      </c>
      <c r="J64" s="492" t="s">
        <v>832</v>
      </c>
      <c r="K64" s="493"/>
      <c r="L64" s="95">
        <v>20</v>
      </c>
    </row>
    <row r="65" spans="1:12" ht="13.5" customHeight="1">
      <c r="A65" s="94">
        <v>60</v>
      </c>
      <c r="B65" s="492" t="s">
        <v>833</v>
      </c>
      <c r="C65" s="493"/>
      <c r="D65" s="95">
        <v>20</v>
      </c>
      <c r="E65" s="94">
        <v>245</v>
      </c>
      <c r="F65" s="492" t="s">
        <v>834</v>
      </c>
      <c r="G65" s="493"/>
      <c r="H65" s="95">
        <v>10</v>
      </c>
      <c r="I65" s="94">
        <v>421</v>
      </c>
      <c r="J65" s="492" t="s">
        <v>835</v>
      </c>
      <c r="K65" s="493"/>
      <c r="L65" s="95">
        <v>14</v>
      </c>
    </row>
    <row r="66" spans="1:12" ht="13.5" customHeight="1">
      <c r="A66" s="94">
        <v>61</v>
      </c>
      <c r="B66" s="492" t="s">
        <v>836</v>
      </c>
      <c r="C66" s="493"/>
      <c r="D66" s="95">
        <v>8</v>
      </c>
      <c r="E66" s="94">
        <v>600</v>
      </c>
      <c r="F66" s="492" t="s">
        <v>837</v>
      </c>
      <c r="G66" s="493"/>
      <c r="H66" s="95">
        <v>19</v>
      </c>
      <c r="I66" s="94">
        <v>422</v>
      </c>
      <c r="J66" s="492" t="s">
        <v>838</v>
      </c>
      <c r="K66" s="493"/>
      <c r="L66" s="95">
        <v>2</v>
      </c>
    </row>
    <row r="67" spans="1:12" ht="13.5" customHeight="1">
      <c r="A67" s="94">
        <v>63</v>
      </c>
      <c r="B67" s="492" t="s">
        <v>839</v>
      </c>
      <c r="C67" s="493"/>
      <c r="D67" s="95">
        <v>7</v>
      </c>
      <c r="E67" s="94">
        <v>246</v>
      </c>
      <c r="F67" s="492" t="s">
        <v>840</v>
      </c>
      <c r="G67" s="493"/>
      <c r="H67" s="95">
        <v>18</v>
      </c>
      <c r="I67" s="94">
        <v>551</v>
      </c>
      <c r="J67" s="492" t="s">
        <v>841</v>
      </c>
      <c r="K67" s="493"/>
      <c r="L67" s="95">
        <v>1</v>
      </c>
    </row>
    <row r="68" spans="1:12" ht="13.5" customHeight="1">
      <c r="A68" s="94">
        <v>64</v>
      </c>
      <c r="B68" s="492" t="s">
        <v>842</v>
      </c>
      <c r="C68" s="493"/>
      <c r="D68" s="95">
        <v>14</v>
      </c>
      <c r="E68" s="94">
        <v>247</v>
      </c>
      <c r="F68" s="492" t="s">
        <v>843</v>
      </c>
      <c r="G68" s="493"/>
      <c r="H68" s="95">
        <v>5</v>
      </c>
      <c r="I68" s="94">
        <v>423</v>
      </c>
      <c r="J68" s="492" t="s">
        <v>844</v>
      </c>
      <c r="K68" s="493"/>
      <c r="L68" s="95">
        <v>17</v>
      </c>
    </row>
    <row r="69" spans="1:12" ht="13.5" customHeight="1">
      <c r="A69" s="94">
        <v>65</v>
      </c>
      <c r="B69" s="492" t="s">
        <v>845</v>
      </c>
      <c r="C69" s="493"/>
      <c r="D69" s="95">
        <v>14</v>
      </c>
      <c r="E69" s="94">
        <v>248</v>
      </c>
      <c r="F69" s="492" t="s">
        <v>846</v>
      </c>
      <c r="G69" s="493"/>
      <c r="H69" s="95">
        <v>2</v>
      </c>
      <c r="I69" s="94">
        <v>424</v>
      </c>
      <c r="J69" s="492" t="s">
        <v>847</v>
      </c>
      <c r="K69" s="493"/>
      <c r="L69" s="95">
        <v>10</v>
      </c>
    </row>
    <row r="70" spans="1:12" ht="13.5" customHeight="1">
      <c r="A70" s="94">
        <v>66</v>
      </c>
      <c r="B70" s="492" t="s">
        <v>848</v>
      </c>
      <c r="C70" s="493"/>
      <c r="D70" s="95">
        <v>14</v>
      </c>
      <c r="E70" s="94">
        <v>578</v>
      </c>
      <c r="F70" s="492" t="s">
        <v>849</v>
      </c>
      <c r="G70" s="493"/>
      <c r="H70" s="95">
        <v>14</v>
      </c>
      <c r="I70" s="94">
        <v>425</v>
      </c>
      <c r="J70" s="492" t="s">
        <v>850</v>
      </c>
      <c r="K70" s="493"/>
      <c r="L70" s="95">
        <v>13</v>
      </c>
    </row>
    <row r="71" spans="1:12" ht="13.5" customHeight="1">
      <c r="A71" s="94">
        <v>67</v>
      </c>
      <c r="B71" s="492" t="s">
        <v>851</v>
      </c>
      <c r="C71" s="493"/>
      <c r="D71" s="95">
        <v>7</v>
      </c>
      <c r="E71" s="94">
        <v>555</v>
      </c>
      <c r="F71" s="492" t="s">
        <v>852</v>
      </c>
      <c r="G71" s="493"/>
      <c r="H71" s="95">
        <v>3</v>
      </c>
      <c r="I71" s="94">
        <v>426</v>
      </c>
      <c r="J71" s="492" t="s">
        <v>853</v>
      </c>
      <c r="K71" s="493"/>
      <c r="L71" s="95">
        <v>3</v>
      </c>
    </row>
    <row r="72" spans="1:12" ht="13.5" customHeight="1">
      <c r="A72" s="94">
        <v>68</v>
      </c>
      <c r="B72" s="492" t="s">
        <v>854</v>
      </c>
      <c r="C72" s="493"/>
      <c r="D72" s="95">
        <v>12</v>
      </c>
      <c r="E72" s="94">
        <v>249</v>
      </c>
      <c r="F72" s="492" t="s">
        <v>855</v>
      </c>
      <c r="G72" s="493"/>
      <c r="H72" s="95">
        <v>17</v>
      </c>
      <c r="I72" s="94">
        <v>427</v>
      </c>
      <c r="J72" s="492" t="s">
        <v>856</v>
      </c>
      <c r="K72" s="493"/>
      <c r="L72" s="95">
        <v>17</v>
      </c>
    </row>
    <row r="73" spans="1:12" ht="13.5" customHeight="1">
      <c r="A73" s="94">
        <v>603</v>
      </c>
      <c r="B73" s="492" t="s">
        <v>857</v>
      </c>
      <c r="C73" s="493"/>
      <c r="D73" s="95">
        <v>20</v>
      </c>
      <c r="E73" s="94">
        <v>250</v>
      </c>
      <c r="F73" s="492" t="s">
        <v>858</v>
      </c>
      <c r="G73" s="493"/>
      <c r="H73" s="95">
        <v>20</v>
      </c>
      <c r="I73" s="94">
        <v>592</v>
      </c>
      <c r="J73" s="492" t="s">
        <v>859</v>
      </c>
      <c r="K73" s="493"/>
      <c r="L73" s="95">
        <v>17</v>
      </c>
    </row>
    <row r="74" spans="1:12" ht="13.5" customHeight="1">
      <c r="A74" s="94">
        <v>69</v>
      </c>
      <c r="B74" s="492" t="s">
        <v>860</v>
      </c>
      <c r="C74" s="493"/>
      <c r="D74" s="95">
        <v>8</v>
      </c>
      <c r="E74" s="94">
        <v>251</v>
      </c>
      <c r="F74" s="492" t="s">
        <v>861</v>
      </c>
      <c r="G74" s="493"/>
      <c r="H74" s="95">
        <v>5</v>
      </c>
      <c r="I74" s="94">
        <v>607</v>
      </c>
      <c r="J74" s="492" t="s">
        <v>862</v>
      </c>
      <c r="K74" s="493"/>
      <c r="L74" s="95">
        <v>20</v>
      </c>
    </row>
    <row r="75" spans="1:12" ht="13.5" customHeight="1">
      <c r="A75" s="94">
        <v>70</v>
      </c>
      <c r="B75" s="492" t="s">
        <v>863</v>
      </c>
      <c r="C75" s="493"/>
      <c r="D75" s="95">
        <v>2</v>
      </c>
      <c r="E75" s="94">
        <v>252</v>
      </c>
      <c r="F75" s="492" t="s">
        <v>864</v>
      </c>
      <c r="G75" s="493"/>
      <c r="H75" s="95">
        <v>8</v>
      </c>
      <c r="I75" s="94">
        <v>432</v>
      </c>
      <c r="J75" s="492" t="s">
        <v>865</v>
      </c>
      <c r="K75" s="493"/>
      <c r="L75" s="95">
        <v>18</v>
      </c>
    </row>
    <row r="76" spans="1:12" ht="13.5" customHeight="1">
      <c r="A76" s="94">
        <v>71</v>
      </c>
      <c r="B76" s="492" t="s">
        <v>866</v>
      </c>
      <c r="C76" s="493"/>
      <c r="D76" s="95">
        <v>7</v>
      </c>
      <c r="E76" s="94">
        <v>253</v>
      </c>
      <c r="F76" s="492" t="s">
        <v>867</v>
      </c>
      <c r="G76" s="493"/>
      <c r="H76" s="95">
        <v>8</v>
      </c>
      <c r="I76" s="94">
        <v>436</v>
      </c>
      <c r="J76" s="492" t="s">
        <v>865</v>
      </c>
      <c r="K76" s="493"/>
      <c r="L76" s="95">
        <v>1</v>
      </c>
    </row>
    <row r="77" spans="1:12" ht="13.5" customHeight="1">
      <c r="A77" s="94">
        <v>72</v>
      </c>
      <c r="B77" s="492" t="s">
        <v>868</v>
      </c>
      <c r="C77" s="493"/>
      <c r="D77" s="95">
        <v>17</v>
      </c>
      <c r="E77" s="94">
        <v>254</v>
      </c>
      <c r="F77" s="492" t="s">
        <v>869</v>
      </c>
      <c r="G77" s="493"/>
      <c r="H77" s="95">
        <v>18</v>
      </c>
      <c r="I77" s="94">
        <v>437</v>
      </c>
      <c r="J77" s="492" t="s">
        <v>870</v>
      </c>
      <c r="K77" s="493"/>
      <c r="L77" s="95">
        <v>5</v>
      </c>
    </row>
    <row r="78" spans="1:12" ht="13.5" customHeight="1">
      <c r="A78" s="94">
        <v>74</v>
      </c>
      <c r="B78" s="492" t="s">
        <v>871</v>
      </c>
      <c r="C78" s="493"/>
      <c r="D78" s="95">
        <v>8</v>
      </c>
      <c r="E78" s="94">
        <v>256</v>
      </c>
      <c r="F78" s="492" t="s">
        <v>872</v>
      </c>
      <c r="G78" s="493"/>
      <c r="H78" s="95">
        <v>2</v>
      </c>
      <c r="I78" s="94">
        <v>428</v>
      </c>
      <c r="J78" s="492" t="s">
        <v>873</v>
      </c>
      <c r="K78" s="493"/>
      <c r="L78" s="95">
        <v>13</v>
      </c>
    </row>
    <row r="79" spans="1:12" ht="13.5" customHeight="1">
      <c r="A79" s="94">
        <v>75</v>
      </c>
      <c r="B79" s="492" t="s">
        <v>874</v>
      </c>
      <c r="C79" s="493"/>
      <c r="D79" s="95">
        <v>20</v>
      </c>
      <c r="E79" s="94">
        <v>539</v>
      </c>
      <c r="F79" s="492" t="s">
        <v>875</v>
      </c>
      <c r="G79" s="493"/>
      <c r="H79" s="95">
        <v>1</v>
      </c>
      <c r="I79" s="94">
        <v>438</v>
      </c>
      <c r="J79" s="492" t="s">
        <v>876</v>
      </c>
      <c r="K79" s="493"/>
      <c r="L79" s="95">
        <v>5</v>
      </c>
    </row>
    <row r="80" spans="1:12" ht="13.5" customHeight="1">
      <c r="A80" s="94">
        <v>78</v>
      </c>
      <c r="B80" s="492" t="s">
        <v>877</v>
      </c>
      <c r="C80" s="493"/>
      <c r="D80" s="95">
        <v>20</v>
      </c>
      <c r="E80" s="94">
        <v>257</v>
      </c>
      <c r="F80" s="492" t="s">
        <v>878</v>
      </c>
      <c r="G80" s="493"/>
      <c r="H80" s="95">
        <v>14</v>
      </c>
      <c r="I80" s="94">
        <v>429</v>
      </c>
      <c r="J80" s="492" t="s">
        <v>879</v>
      </c>
      <c r="K80" s="493"/>
      <c r="L80" s="95">
        <v>1</v>
      </c>
    </row>
    <row r="81" spans="1:12" ht="13.5" customHeight="1">
      <c r="A81" s="94">
        <v>576</v>
      </c>
      <c r="B81" s="492" t="s">
        <v>880</v>
      </c>
      <c r="C81" s="493"/>
      <c r="D81" s="95">
        <v>14</v>
      </c>
      <c r="E81" s="94">
        <v>258</v>
      </c>
      <c r="F81" s="492" t="s">
        <v>881</v>
      </c>
      <c r="G81" s="493"/>
      <c r="H81" s="95">
        <v>17</v>
      </c>
      <c r="I81" s="94">
        <v>439</v>
      </c>
      <c r="J81" s="492" t="s">
        <v>882</v>
      </c>
      <c r="K81" s="493"/>
      <c r="L81" s="95">
        <v>6</v>
      </c>
    </row>
    <row r="82" spans="1:12" ht="13.5" customHeight="1">
      <c r="A82" s="94">
        <v>79</v>
      </c>
      <c r="B82" s="492" t="s">
        <v>883</v>
      </c>
      <c r="C82" s="493"/>
      <c r="D82" s="95">
        <v>2</v>
      </c>
      <c r="E82" s="94">
        <v>610</v>
      </c>
      <c r="F82" s="492" t="s">
        <v>884</v>
      </c>
      <c r="G82" s="493"/>
      <c r="H82" s="95">
        <v>16</v>
      </c>
      <c r="I82" s="94">
        <v>440</v>
      </c>
      <c r="J82" s="492" t="s">
        <v>885</v>
      </c>
      <c r="K82" s="493"/>
      <c r="L82" s="95">
        <v>20</v>
      </c>
    </row>
    <row r="83" spans="1:12" ht="13.5" customHeight="1">
      <c r="A83" s="94">
        <v>80</v>
      </c>
      <c r="B83" s="492" t="s">
        <v>886</v>
      </c>
      <c r="C83" s="493"/>
      <c r="D83" s="95">
        <v>5</v>
      </c>
      <c r="E83" s="94">
        <v>259</v>
      </c>
      <c r="F83" s="492" t="s">
        <v>887</v>
      </c>
      <c r="G83" s="493"/>
      <c r="H83" s="95">
        <v>3</v>
      </c>
      <c r="I83" s="94">
        <v>430</v>
      </c>
      <c r="J83" s="492" t="s">
        <v>888</v>
      </c>
      <c r="K83" s="493"/>
      <c r="L83" s="95">
        <v>2</v>
      </c>
    </row>
    <row r="84" spans="1:12" ht="13.5" customHeight="1">
      <c r="A84" s="94">
        <v>81</v>
      </c>
      <c r="B84" s="492" t="s">
        <v>889</v>
      </c>
      <c r="C84" s="493"/>
      <c r="D84" s="95">
        <v>12</v>
      </c>
      <c r="E84" s="94">
        <v>260</v>
      </c>
      <c r="F84" s="492" t="s">
        <v>890</v>
      </c>
      <c r="G84" s="493"/>
      <c r="H84" s="95">
        <v>5</v>
      </c>
      <c r="I84" s="94">
        <v>431</v>
      </c>
      <c r="J84" s="492" t="s">
        <v>891</v>
      </c>
      <c r="K84" s="493"/>
      <c r="L84" s="95">
        <v>18</v>
      </c>
    </row>
    <row r="85" spans="1:12" ht="13.5" customHeight="1">
      <c r="A85" s="94">
        <v>82</v>
      </c>
      <c r="B85" s="492" t="s">
        <v>892</v>
      </c>
      <c r="C85" s="493"/>
      <c r="D85" s="95">
        <v>20</v>
      </c>
      <c r="E85" s="94">
        <v>261</v>
      </c>
      <c r="F85" s="492" t="s">
        <v>893</v>
      </c>
      <c r="G85" s="493"/>
      <c r="H85" s="95">
        <v>8</v>
      </c>
      <c r="I85" s="94">
        <v>441</v>
      </c>
      <c r="J85" s="492" t="s">
        <v>894</v>
      </c>
      <c r="K85" s="493"/>
      <c r="L85" s="95">
        <v>20</v>
      </c>
    </row>
    <row r="86" spans="1:12" ht="13.5" customHeight="1">
      <c r="A86" s="94">
        <v>83</v>
      </c>
      <c r="B86" s="492" t="s">
        <v>895</v>
      </c>
      <c r="C86" s="493"/>
      <c r="D86" s="95">
        <v>3</v>
      </c>
      <c r="E86" s="94">
        <v>263</v>
      </c>
      <c r="F86" s="492" t="s">
        <v>896</v>
      </c>
      <c r="G86" s="493"/>
      <c r="H86" s="95">
        <v>18</v>
      </c>
      <c r="I86" s="94">
        <v>442</v>
      </c>
      <c r="J86" s="492" t="s">
        <v>897</v>
      </c>
      <c r="K86" s="493"/>
      <c r="L86" s="95">
        <v>6</v>
      </c>
    </row>
    <row r="87" spans="1:12" ht="13.5" customHeight="1">
      <c r="A87" s="94">
        <v>84</v>
      </c>
      <c r="B87" s="492" t="s">
        <v>898</v>
      </c>
      <c r="C87" s="493"/>
      <c r="D87" s="95">
        <v>9</v>
      </c>
      <c r="E87" s="94">
        <v>264</v>
      </c>
      <c r="F87" s="492" t="s">
        <v>899</v>
      </c>
      <c r="G87" s="493"/>
      <c r="H87" s="95">
        <v>19</v>
      </c>
      <c r="I87" s="94">
        <v>433</v>
      </c>
      <c r="J87" s="492" t="s">
        <v>900</v>
      </c>
      <c r="K87" s="493"/>
      <c r="L87" s="95">
        <v>18</v>
      </c>
    </row>
    <row r="88" spans="1:12" ht="13.5" customHeight="1">
      <c r="A88" s="94">
        <v>85</v>
      </c>
      <c r="B88" s="492" t="s">
        <v>901</v>
      </c>
      <c r="C88" s="493"/>
      <c r="D88" s="95">
        <v>5</v>
      </c>
      <c r="E88" s="94">
        <v>265</v>
      </c>
      <c r="F88" s="492" t="s">
        <v>902</v>
      </c>
      <c r="G88" s="493"/>
      <c r="H88" s="95">
        <v>2</v>
      </c>
      <c r="I88" s="94">
        <v>435</v>
      </c>
      <c r="J88" s="492" t="s">
        <v>903</v>
      </c>
      <c r="K88" s="493"/>
      <c r="L88" s="95">
        <v>18</v>
      </c>
    </row>
    <row r="89" spans="1:12" ht="13.5" customHeight="1">
      <c r="A89" s="94">
        <v>86</v>
      </c>
      <c r="B89" s="492" t="s">
        <v>904</v>
      </c>
      <c r="C89" s="493"/>
      <c r="D89" s="95">
        <v>14</v>
      </c>
      <c r="E89" s="94">
        <v>266</v>
      </c>
      <c r="F89" s="492" t="s">
        <v>905</v>
      </c>
      <c r="G89" s="493"/>
      <c r="H89" s="95">
        <v>10</v>
      </c>
      <c r="I89" s="94">
        <v>564</v>
      </c>
      <c r="J89" s="492" t="s">
        <v>906</v>
      </c>
      <c r="K89" s="493"/>
      <c r="L89" s="95">
        <v>7</v>
      </c>
    </row>
    <row r="90" spans="1:12" ht="13.5" customHeight="1">
      <c r="A90" s="94">
        <v>89</v>
      </c>
      <c r="B90" s="492" t="s">
        <v>907</v>
      </c>
      <c r="C90" s="493"/>
      <c r="D90" s="95">
        <v>20</v>
      </c>
      <c r="E90" s="94">
        <v>267</v>
      </c>
      <c r="F90" s="492" t="s">
        <v>908</v>
      </c>
      <c r="G90" s="493"/>
      <c r="H90" s="95">
        <v>17</v>
      </c>
      <c r="I90" s="94">
        <v>608</v>
      </c>
      <c r="J90" s="492" t="s">
        <v>1372</v>
      </c>
      <c r="K90" s="493"/>
      <c r="L90" s="95">
        <v>20</v>
      </c>
    </row>
    <row r="91" spans="1:12" ht="13.5" customHeight="1">
      <c r="A91" s="94">
        <v>568</v>
      </c>
      <c r="B91" s="492" t="s">
        <v>1373</v>
      </c>
      <c r="C91" s="493"/>
      <c r="D91" s="95">
        <v>12</v>
      </c>
      <c r="E91" s="94">
        <v>268</v>
      </c>
      <c r="F91" s="492" t="s">
        <v>1374</v>
      </c>
      <c r="G91" s="493"/>
      <c r="H91" s="95">
        <v>19</v>
      </c>
      <c r="I91" s="94">
        <v>443</v>
      </c>
      <c r="J91" s="492" t="s">
        <v>1375</v>
      </c>
      <c r="K91" s="493"/>
      <c r="L91" s="95">
        <v>17</v>
      </c>
    </row>
    <row r="92" spans="1:12" ht="13.5" customHeight="1">
      <c r="A92" s="94">
        <v>90</v>
      </c>
      <c r="B92" s="492" t="s">
        <v>1376</v>
      </c>
      <c r="C92" s="493"/>
      <c r="D92" s="95">
        <v>4</v>
      </c>
      <c r="E92" s="94">
        <v>270</v>
      </c>
      <c r="F92" s="492" t="s">
        <v>1377</v>
      </c>
      <c r="G92" s="493"/>
      <c r="H92" s="95">
        <v>6</v>
      </c>
      <c r="I92" s="94">
        <v>444</v>
      </c>
      <c r="J92" s="492" t="s">
        <v>1378</v>
      </c>
      <c r="K92" s="493"/>
      <c r="L92" s="95">
        <v>15</v>
      </c>
    </row>
    <row r="93" spans="1:12" ht="13.5" customHeight="1">
      <c r="A93" s="94">
        <v>91</v>
      </c>
      <c r="B93" s="492" t="s">
        <v>1379</v>
      </c>
      <c r="C93" s="493"/>
      <c r="D93" s="95">
        <v>14</v>
      </c>
      <c r="E93" s="94">
        <v>273</v>
      </c>
      <c r="F93" s="492" t="s">
        <v>1380</v>
      </c>
      <c r="G93" s="493"/>
      <c r="H93" s="95">
        <v>8</v>
      </c>
      <c r="I93" s="94">
        <v>445</v>
      </c>
      <c r="J93" s="492" t="s">
        <v>1381</v>
      </c>
      <c r="K93" s="493"/>
      <c r="L93" s="95">
        <v>13</v>
      </c>
    </row>
    <row r="94" spans="1:12" ht="13.5" customHeight="1">
      <c r="A94" s="94">
        <v>92</v>
      </c>
      <c r="B94" s="492" t="s">
        <v>1382</v>
      </c>
      <c r="C94" s="493"/>
      <c r="D94" s="95">
        <v>16</v>
      </c>
      <c r="E94" s="94">
        <v>274</v>
      </c>
      <c r="F94" s="492" t="s">
        <v>1383</v>
      </c>
      <c r="G94" s="493"/>
      <c r="H94" s="95">
        <v>18</v>
      </c>
      <c r="I94" s="94">
        <v>614</v>
      </c>
      <c r="J94" s="492" t="s">
        <v>1384</v>
      </c>
      <c r="K94" s="493"/>
      <c r="L94" s="95">
        <v>14</v>
      </c>
    </row>
    <row r="95" spans="1:12" ht="13.5" customHeight="1">
      <c r="A95" s="94">
        <v>94</v>
      </c>
      <c r="B95" s="492" t="s">
        <v>1385</v>
      </c>
      <c r="C95" s="493"/>
      <c r="D95" s="95">
        <v>14</v>
      </c>
      <c r="E95" s="94">
        <v>275</v>
      </c>
      <c r="F95" s="492" t="s">
        <v>1386</v>
      </c>
      <c r="G95" s="493"/>
      <c r="H95" s="95">
        <v>8</v>
      </c>
      <c r="I95" s="94">
        <v>447</v>
      </c>
      <c r="J95" s="492" t="s">
        <v>1387</v>
      </c>
      <c r="K95" s="493"/>
      <c r="L95" s="95">
        <v>17</v>
      </c>
    </row>
    <row r="96" spans="1:12" ht="13.5" customHeight="1">
      <c r="A96" s="94">
        <v>95</v>
      </c>
      <c r="B96" s="492" t="s">
        <v>1388</v>
      </c>
      <c r="C96" s="493"/>
      <c r="D96" s="95">
        <v>15</v>
      </c>
      <c r="E96" s="94">
        <v>87</v>
      </c>
      <c r="F96" s="492" t="s">
        <v>1518</v>
      </c>
      <c r="G96" s="493"/>
      <c r="H96" s="95">
        <v>17</v>
      </c>
      <c r="I96" s="94">
        <v>449</v>
      </c>
      <c r="J96" s="492" t="s">
        <v>1519</v>
      </c>
      <c r="K96" s="493"/>
      <c r="L96" s="95">
        <v>10</v>
      </c>
    </row>
    <row r="97" spans="1:12" ht="13.5" customHeight="1">
      <c r="A97" s="94">
        <v>96</v>
      </c>
      <c r="B97" s="492" t="s">
        <v>1520</v>
      </c>
      <c r="C97" s="493"/>
      <c r="D97" s="95">
        <v>6</v>
      </c>
      <c r="E97" s="94">
        <v>276</v>
      </c>
      <c r="F97" s="492" t="s">
        <v>1521</v>
      </c>
      <c r="G97" s="493"/>
      <c r="H97" s="95">
        <v>20</v>
      </c>
      <c r="I97" s="94">
        <v>450</v>
      </c>
      <c r="J97" s="492" t="s">
        <v>1522</v>
      </c>
      <c r="K97" s="493"/>
      <c r="L97" s="95">
        <v>7</v>
      </c>
    </row>
    <row r="98" spans="1:12" ht="13.5" customHeight="1">
      <c r="A98" s="94">
        <v>97</v>
      </c>
      <c r="B98" s="492" t="s">
        <v>1523</v>
      </c>
      <c r="C98" s="493"/>
      <c r="D98" s="95">
        <v>1</v>
      </c>
      <c r="E98" s="94">
        <v>617</v>
      </c>
      <c r="F98" s="492" t="s">
        <v>1524</v>
      </c>
      <c r="G98" s="493"/>
      <c r="H98" s="95">
        <v>15</v>
      </c>
      <c r="I98" s="94">
        <v>628</v>
      </c>
      <c r="J98" s="492" t="s">
        <v>1525</v>
      </c>
      <c r="K98" s="493"/>
      <c r="L98" s="95">
        <v>16</v>
      </c>
    </row>
    <row r="99" spans="1:12" ht="13.5" customHeight="1">
      <c r="A99" s="94">
        <v>549</v>
      </c>
      <c r="B99" s="492" t="s">
        <v>1526</v>
      </c>
      <c r="C99" s="493"/>
      <c r="D99" s="95">
        <v>1</v>
      </c>
      <c r="E99" s="94">
        <v>278</v>
      </c>
      <c r="F99" s="492" t="s">
        <v>1527</v>
      </c>
      <c r="G99" s="493"/>
      <c r="H99" s="95">
        <v>14</v>
      </c>
      <c r="I99" s="94">
        <v>452</v>
      </c>
      <c r="J99" s="492" t="s">
        <v>1528</v>
      </c>
      <c r="K99" s="493"/>
      <c r="L99" s="95">
        <v>20</v>
      </c>
    </row>
    <row r="100" spans="1:12" ht="13.5" customHeight="1">
      <c r="A100" s="94">
        <v>598</v>
      </c>
      <c r="B100" s="492" t="s">
        <v>1413</v>
      </c>
      <c r="C100" s="493"/>
      <c r="D100" s="95">
        <v>19</v>
      </c>
      <c r="E100" s="94">
        <v>279</v>
      </c>
      <c r="F100" s="492" t="s">
        <v>1414</v>
      </c>
      <c r="G100" s="493"/>
      <c r="H100" s="95">
        <v>20</v>
      </c>
      <c r="I100" s="94">
        <v>631</v>
      </c>
      <c r="J100" s="492" t="s">
        <v>1415</v>
      </c>
      <c r="K100" s="493"/>
      <c r="L100" s="95">
        <v>18</v>
      </c>
    </row>
    <row r="101" spans="1:12" ht="13.5" customHeight="1">
      <c r="A101" s="94">
        <v>98</v>
      </c>
      <c r="B101" s="492" t="s">
        <v>1416</v>
      </c>
      <c r="C101" s="493"/>
      <c r="D101" s="95">
        <v>19</v>
      </c>
      <c r="E101" s="94">
        <v>612</v>
      </c>
      <c r="F101" s="492" t="s">
        <v>1417</v>
      </c>
      <c r="G101" s="493"/>
      <c r="H101" s="95">
        <v>16</v>
      </c>
      <c r="I101" s="94">
        <v>453</v>
      </c>
      <c r="J101" s="492" t="s">
        <v>1418</v>
      </c>
      <c r="K101" s="493"/>
      <c r="L101" s="95">
        <v>18</v>
      </c>
    </row>
    <row r="102" spans="1:12" ht="13.5" customHeight="1">
      <c r="A102" s="94">
        <v>99</v>
      </c>
      <c r="B102" s="492" t="s">
        <v>1419</v>
      </c>
      <c r="C102" s="493"/>
      <c r="D102" s="95">
        <v>4</v>
      </c>
      <c r="E102" s="94">
        <v>280</v>
      </c>
      <c r="F102" s="492" t="s">
        <v>1420</v>
      </c>
      <c r="G102" s="493"/>
      <c r="H102" s="95">
        <v>17</v>
      </c>
      <c r="I102" s="94">
        <v>454</v>
      </c>
      <c r="J102" s="492" t="s">
        <v>1421</v>
      </c>
      <c r="K102" s="493"/>
      <c r="L102" s="95">
        <v>15</v>
      </c>
    </row>
    <row r="103" spans="1:12" ht="13.5" customHeight="1">
      <c r="A103" s="94">
        <v>100</v>
      </c>
      <c r="B103" s="492" t="s">
        <v>1422</v>
      </c>
      <c r="C103" s="493"/>
      <c r="D103" s="95">
        <v>17</v>
      </c>
      <c r="E103" s="94">
        <v>281</v>
      </c>
      <c r="F103" s="492" t="s">
        <v>1423</v>
      </c>
      <c r="G103" s="493"/>
      <c r="H103" s="95">
        <v>4</v>
      </c>
      <c r="I103" s="94">
        <v>575</v>
      </c>
      <c r="J103" s="492" t="s">
        <v>1424</v>
      </c>
      <c r="K103" s="493"/>
      <c r="L103" s="95">
        <v>13</v>
      </c>
    </row>
    <row r="104" spans="1:12" ht="13.5" customHeight="1">
      <c r="A104" s="94">
        <v>101</v>
      </c>
      <c r="B104" s="492" t="s">
        <v>1425</v>
      </c>
      <c r="C104" s="493"/>
      <c r="D104" s="95">
        <v>1</v>
      </c>
      <c r="E104" s="94">
        <v>295</v>
      </c>
      <c r="F104" s="492" t="s">
        <v>1426</v>
      </c>
      <c r="G104" s="493"/>
      <c r="H104" s="95">
        <v>16</v>
      </c>
      <c r="I104" s="94">
        <v>456</v>
      </c>
      <c r="J104" s="492" t="s">
        <v>1427</v>
      </c>
      <c r="K104" s="493"/>
      <c r="L104" s="95">
        <v>16</v>
      </c>
    </row>
    <row r="105" spans="1:12" ht="13.5" customHeight="1">
      <c r="A105" s="94">
        <v>585</v>
      </c>
      <c r="B105" s="492" t="s">
        <v>1428</v>
      </c>
      <c r="C105" s="493"/>
      <c r="D105" s="95">
        <v>17</v>
      </c>
      <c r="E105" s="94">
        <v>282</v>
      </c>
      <c r="F105" s="492" t="s">
        <v>1429</v>
      </c>
      <c r="G105" s="493"/>
      <c r="H105" s="95">
        <v>13</v>
      </c>
      <c r="I105" s="94">
        <v>457</v>
      </c>
      <c r="J105" s="492" t="s">
        <v>1430</v>
      </c>
      <c r="K105" s="493"/>
      <c r="L105" s="95">
        <v>3</v>
      </c>
    </row>
    <row r="106" spans="1:12" ht="13.5" customHeight="1">
      <c r="A106" s="94">
        <v>102</v>
      </c>
      <c r="B106" s="492" t="s">
        <v>1431</v>
      </c>
      <c r="C106" s="493"/>
      <c r="D106" s="95">
        <v>3</v>
      </c>
      <c r="E106" s="94">
        <v>283</v>
      </c>
      <c r="F106" s="492" t="s">
        <v>1432</v>
      </c>
      <c r="G106" s="493"/>
      <c r="H106" s="95">
        <v>10</v>
      </c>
      <c r="I106" s="94">
        <v>458</v>
      </c>
      <c r="J106" s="492" t="s">
        <v>1433</v>
      </c>
      <c r="K106" s="493"/>
      <c r="L106" s="95">
        <v>16</v>
      </c>
    </row>
    <row r="107" spans="1:12" ht="13.5" customHeight="1">
      <c r="A107" s="94">
        <v>103</v>
      </c>
      <c r="B107" s="492" t="s">
        <v>1434</v>
      </c>
      <c r="C107" s="493"/>
      <c r="D107" s="95">
        <v>14</v>
      </c>
      <c r="E107" s="94">
        <v>284</v>
      </c>
      <c r="F107" s="492" t="s">
        <v>1435</v>
      </c>
      <c r="G107" s="493"/>
      <c r="H107" s="95">
        <v>12</v>
      </c>
      <c r="I107" s="94">
        <v>557</v>
      </c>
      <c r="J107" s="492" t="s">
        <v>1436</v>
      </c>
      <c r="K107" s="493"/>
      <c r="L107" s="95">
        <v>4</v>
      </c>
    </row>
    <row r="108" spans="1:12" ht="13.5" customHeight="1">
      <c r="A108" s="94">
        <v>104</v>
      </c>
      <c r="B108" s="492" t="s">
        <v>1437</v>
      </c>
      <c r="C108" s="493"/>
      <c r="D108" s="95">
        <v>6</v>
      </c>
      <c r="E108" s="94">
        <v>285</v>
      </c>
      <c r="F108" s="492" t="s">
        <v>1438</v>
      </c>
      <c r="G108" s="493"/>
      <c r="H108" s="95">
        <v>12</v>
      </c>
      <c r="I108" s="94">
        <v>459</v>
      </c>
      <c r="J108" s="492" t="s">
        <v>1439</v>
      </c>
      <c r="K108" s="493"/>
      <c r="L108" s="95">
        <v>16</v>
      </c>
    </row>
    <row r="109" spans="1:12" ht="13.5" customHeight="1">
      <c r="A109" s="94">
        <v>105</v>
      </c>
      <c r="B109" s="492" t="s">
        <v>1440</v>
      </c>
      <c r="C109" s="493"/>
      <c r="D109" s="95">
        <v>7</v>
      </c>
      <c r="E109" s="94">
        <v>287</v>
      </c>
      <c r="F109" s="492" t="s">
        <v>1441</v>
      </c>
      <c r="G109" s="493"/>
      <c r="H109" s="95">
        <v>7</v>
      </c>
      <c r="I109" s="94">
        <v>626</v>
      </c>
      <c r="J109" s="492" t="s">
        <v>1442</v>
      </c>
      <c r="K109" s="493"/>
      <c r="L109" s="95">
        <v>15</v>
      </c>
    </row>
    <row r="110" spans="1:12" ht="13.5" customHeight="1">
      <c r="A110" s="94">
        <v>106</v>
      </c>
      <c r="B110" s="492" t="s">
        <v>1443</v>
      </c>
      <c r="C110" s="493"/>
      <c r="D110" s="95">
        <v>14</v>
      </c>
      <c r="E110" s="94">
        <v>288</v>
      </c>
      <c r="F110" s="492" t="s">
        <v>1444</v>
      </c>
      <c r="G110" s="493"/>
      <c r="H110" s="95">
        <v>9</v>
      </c>
      <c r="I110" s="94">
        <v>460</v>
      </c>
      <c r="J110" s="492" t="s">
        <v>1445</v>
      </c>
      <c r="K110" s="493"/>
      <c r="L110" s="95">
        <v>17</v>
      </c>
    </row>
    <row r="111" spans="1:12" ht="13.5" customHeight="1">
      <c r="A111" s="94">
        <v>107</v>
      </c>
      <c r="B111" s="492" t="s">
        <v>992</v>
      </c>
      <c r="C111" s="493"/>
      <c r="D111" s="95">
        <v>6</v>
      </c>
      <c r="E111" s="94">
        <v>554</v>
      </c>
      <c r="F111" s="492" t="s">
        <v>993</v>
      </c>
      <c r="G111" s="493"/>
      <c r="H111" s="95">
        <v>2</v>
      </c>
      <c r="I111" s="94">
        <v>461</v>
      </c>
      <c r="J111" s="492" t="s">
        <v>994</v>
      </c>
      <c r="K111" s="493"/>
      <c r="L111" s="95">
        <v>14</v>
      </c>
    </row>
    <row r="112" spans="1:12" ht="13.5" customHeight="1">
      <c r="A112" s="94">
        <v>108</v>
      </c>
      <c r="B112" s="492" t="s">
        <v>995</v>
      </c>
      <c r="C112" s="493"/>
      <c r="D112" s="95">
        <v>2</v>
      </c>
      <c r="E112" s="94">
        <v>289</v>
      </c>
      <c r="F112" s="492" t="s">
        <v>996</v>
      </c>
      <c r="G112" s="493"/>
      <c r="H112" s="95">
        <v>5</v>
      </c>
      <c r="I112" s="94">
        <v>462</v>
      </c>
      <c r="J112" s="492" t="s">
        <v>997</v>
      </c>
      <c r="K112" s="493"/>
      <c r="L112" s="95">
        <v>5</v>
      </c>
    </row>
    <row r="113" spans="1:12" ht="13.5" customHeight="1">
      <c r="A113" s="94">
        <v>110</v>
      </c>
      <c r="B113" s="492" t="s">
        <v>998</v>
      </c>
      <c r="C113" s="493"/>
      <c r="D113" s="95">
        <v>14</v>
      </c>
      <c r="E113" s="94">
        <v>290</v>
      </c>
      <c r="F113" s="492" t="s">
        <v>999</v>
      </c>
      <c r="G113" s="493"/>
      <c r="H113" s="95">
        <v>8</v>
      </c>
      <c r="I113" s="94">
        <v>463</v>
      </c>
      <c r="J113" s="492" t="s">
        <v>1000</v>
      </c>
      <c r="K113" s="493"/>
      <c r="L113" s="95">
        <v>17</v>
      </c>
    </row>
    <row r="114" spans="1:12" ht="13.5" customHeight="1">
      <c r="A114" s="94">
        <v>111</v>
      </c>
      <c r="B114" s="492" t="s">
        <v>1001</v>
      </c>
      <c r="C114" s="493"/>
      <c r="D114" s="95">
        <v>14</v>
      </c>
      <c r="E114" s="94">
        <v>537</v>
      </c>
      <c r="F114" s="492" t="s">
        <v>1002</v>
      </c>
      <c r="G114" s="493"/>
      <c r="H114" s="95">
        <v>13</v>
      </c>
      <c r="I114" s="94">
        <v>601</v>
      </c>
      <c r="J114" s="492" t="s">
        <v>1003</v>
      </c>
      <c r="K114" s="493"/>
      <c r="L114" s="95">
        <v>19</v>
      </c>
    </row>
    <row r="115" spans="1:12" ht="13.5" customHeight="1">
      <c r="A115" s="94">
        <v>113</v>
      </c>
      <c r="B115" s="492" t="s">
        <v>1004</v>
      </c>
      <c r="C115" s="493"/>
      <c r="D115" s="95">
        <v>15</v>
      </c>
      <c r="E115" s="94">
        <v>291</v>
      </c>
      <c r="F115" s="492" t="s">
        <v>1002</v>
      </c>
      <c r="G115" s="493"/>
      <c r="H115" s="95">
        <v>18</v>
      </c>
      <c r="I115" s="94">
        <v>464</v>
      </c>
      <c r="J115" s="492" t="s">
        <v>1005</v>
      </c>
      <c r="K115" s="493"/>
      <c r="L115" s="95">
        <v>16</v>
      </c>
    </row>
    <row r="116" spans="1:12" ht="13.5" customHeight="1">
      <c r="A116" s="94">
        <v>114</v>
      </c>
      <c r="B116" s="492" t="s">
        <v>1006</v>
      </c>
      <c r="C116" s="493"/>
      <c r="D116" s="95">
        <v>1</v>
      </c>
      <c r="E116" s="94">
        <v>292</v>
      </c>
      <c r="F116" s="492" t="s">
        <v>1007</v>
      </c>
      <c r="G116" s="493"/>
      <c r="H116" s="95">
        <v>6</v>
      </c>
      <c r="I116" s="94">
        <v>593</v>
      </c>
      <c r="J116" s="492" t="s">
        <v>1008</v>
      </c>
      <c r="K116" s="493"/>
      <c r="L116" s="95">
        <v>17</v>
      </c>
    </row>
    <row r="117" spans="1:12" ht="13.5" customHeight="1">
      <c r="A117" s="94">
        <v>619</v>
      </c>
      <c r="B117" s="492" t="s">
        <v>1009</v>
      </c>
      <c r="C117" s="493"/>
      <c r="D117" s="95">
        <v>18</v>
      </c>
      <c r="E117" s="94">
        <v>561</v>
      </c>
      <c r="F117" s="492" t="s">
        <v>1010</v>
      </c>
      <c r="G117" s="493"/>
      <c r="H117" s="95">
        <v>6</v>
      </c>
      <c r="I117" s="94">
        <v>466</v>
      </c>
      <c r="J117" s="492" t="s">
        <v>1011</v>
      </c>
      <c r="K117" s="493"/>
      <c r="L117" s="95">
        <v>2</v>
      </c>
    </row>
    <row r="118" spans="1:12" ht="13.5" customHeight="1">
      <c r="A118" s="94">
        <v>115</v>
      </c>
      <c r="B118" s="492" t="s">
        <v>1012</v>
      </c>
      <c r="C118" s="493"/>
      <c r="D118" s="95">
        <v>6</v>
      </c>
      <c r="E118" s="94">
        <v>293</v>
      </c>
      <c r="F118" s="492" t="s">
        <v>1013</v>
      </c>
      <c r="G118" s="493"/>
      <c r="H118" s="95">
        <v>3</v>
      </c>
      <c r="I118" s="94">
        <v>467</v>
      </c>
      <c r="J118" s="492" t="s">
        <v>1014</v>
      </c>
      <c r="K118" s="493"/>
      <c r="L118" s="95">
        <v>9</v>
      </c>
    </row>
    <row r="119" spans="1:12" ht="13.5" customHeight="1">
      <c r="A119" s="94">
        <v>116</v>
      </c>
      <c r="B119" s="492" t="s">
        <v>1015</v>
      </c>
      <c r="C119" s="493"/>
      <c r="D119" s="95">
        <v>14</v>
      </c>
      <c r="E119" s="94">
        <v>294</v>
      </c>
      <c r="F119" s="492" t="s">
        <v>1016</v>
      </c>
      <c r="G119" s="493"/>
      <c r="H119" s="95">
        <v>16</v>
      </c>
      <c r="I119" s="94">
        <v>468</v>
      </c>
      <c r="J119" s="492" t="s">
        <v>1017</v>
      </c>
      <c r="K119" s="493"/>
      <c r="L119" s="95">
        <v>18</v>
      </c>
    </row>
    <row r="120" spans="1:12" ht="13.5" customHeight="1">
      <c r="A120" s="94">
        <v>629</v>
      </c>
      <c r="B120" s="492" t="s">
        <v>1018</v>
      </c>
      <c r="C120" s="493"/>
      <c r="D120" s="95">
        <v>18</v>
      </c>
      <c r="E120" s="94">
        <v>296</v>
      </c>
      <c r="F120" s="492" t="s">
        <v>1019</v>
      </c>
      <c r="G120" s="493"/>
      <c r="H120" s="95">
        <v>13</v>
      </c>
      <c r="I120" s="94">
        <v>469</v>
      </c>
      <c r="J120" s="492" t="s">
        <v>1020</v>
      </c>
      <c r="K120" s="493"/>
      <c r="L120" s="95">
        <v>15</v>
      </c>
    </row>
    <row r="121" spans="1:12" ht="13.5" customHeight="1">
      <c r="A121" s="94">
        <v>117</v>
      </c>
      <c r="B121" s="492" t="s">
        <v>1021</v>
      </c>
      <c r="C121" s="493"/>
      <c r="D121" s="95">
        <v>8</v>
      </c>
      <c r="E121" s="94">
        <v>297</v>
      </c>
      <c r="F121" s="492" t="s">
        <v>1022</v>
      </c>
      <c r="G121" s="493"/>
      <c r="H121" s="95">
        <v>4</v>
      </c>
      <c r="I121" s="94">
        <v>471</v>
      </c>
      <c r="J121" s="492" t="s">
        <v>1023</v>
      </c>
      <c r="K121" s="493"/>
      <c r="L121" s="95">
        <v>14</v>
      </c>
    </row>
    <row r="122" spans="1:12" ht="13.5" customHeight="1">
      <c r="A122" s="94">
        <v>571</v>
      </c>
      <c r="B122" s="492" t="s">
        <v>1024</v>
      </c>
      <c r="C122" s="493"/>
      <c r="D122" s="95">
        <v>13</v>
      </c>
      <c r="E122" s="94">
        <v>588</v>
      </c>
      <c r="F122" s="492" t="s">
        <v>1025</v>
      </c>
      <c r="G122" s="493"/>
      <c r="H122" s="95">
        <v>17</v>
      </c>
      <c r="I122" s="94">
        <v>472</v>
      </c>
      <c r="J122" s="492" t="s">
        <v>1026</v>
      </c>
      <c r="K122" s="493"/>
      <c r="L122" s="95">
        <v>5</v>
      </c>
    </row>
    <row r="123" spans="1:12" ht="13.5" customHeight="1">
      <c r="A123" s="94">
        <v>118</v>
      </c>
      <c r="B123" s="492" t="s">
        <v>1027</v>
      </c>
      <c r="C123" s="493"/>
      <c r="D123" s="95">
        <v>12</v>
      </c>
      <c r="E123" s="94">
        <v>299</v>
      </c>
      <c r="F123" s="492" t="s">
        <v>1028</v>
      </c>
      <c r="G123" s="493"/>
      <c r="H123" s="95">
        <v>12</v>
      </c>
      <c r="I123" s="94">
        <v>473</v>
      </c>
      <c r="J123" s="492" t="s">
        <v>1029</v>
      </c>
      <c r="K123" s="493"/>
      <c r="L123" s="95">
        <v>5</v>
      </c>
    </row>
    <row r="124" spans="1:12" ht="13.5" customHeight="1">
      <c r="A124" s="94">
        <v>119</v>
      </c>
      <c r="B124" s="492" t="s">
        <v>1030</v>
      </c>
      <c r="C124" s="493"/>
      <c r="D124" s="95">
        <v>7</v>
      </c>
      <c r="E124" s="94">
        <v>300</v>
      </c>
      <c r="F124" s="492" t="s">
        <v>1031</v>
      </c>
      <c r="G124" s="493"/>
      <c r="H124" s="95">
        <v>17</v>
      </c>
      <c r="I124" s="94">
        <v>474</v>
      </c>
      <c r="J124" s="492" t="s">
        <v>1032</v>
      </c>
      <c r="K124" s="493"/>
      <c r="L124" s="95">
        <v>19</v>
      </c>
    </row>
    <row r="125" spans="1:12" ht="13.5" customHeight="1">
      <c r="A125" s="94">
        <v>120</v>
      </c>
      <c r="B125" s="492" t="s">
        <v>1033</v>
      </c>
      <c r="C125" s="493"/>
      <c r="D125" s="95">
        <v>4</v>
      </c>
      <c r="E125" s="94">
        <v>301</v>
      </c>
      <c r="F125" s="492" t="s">
        <v>1034</v>
      </c>
      <c r="G125" s="493"/>
      <c r="H125" s="95">
        <v>8</v>
      </c>
      <c r="I125" s="94">
        <v>475</v>
      </c>
      <c r="J125" s="492" t="s">
        <v>1035</v>
      </c>
      <c r="K125" s="493"/>
      <c r="L125" s="95">
        <v>11</v>
      </c>
    </row>
    <row r="126" spans="1:12" ht="13.5" customHeight="1">
      <c r="A126" s="94">
        <v>121</v>
      </c>
      <c r="B126" s="492" t="s">
        <v>1036</v>
      </c>
      <c r="C126" s="493"/>
      <c r="D126" s="95">
        <v>3</v>
      </c>
      <c r="E126" s="94">
        <v>302</v>
      </c>
      <c r="F126" s="492" t="s">
        <v>1037</v>
      </c>
      <c r="G126" s="493"/>
      <c r="H126" s="95">
        <v>8</v>
      </c>
      <c r="I126" s="94">
        <v>541</v>
      </c>
      <c r="J126" s="492" t="s">
        <v>1038</v>
      </c>
      <c r="K126" s="493"/>
      <c r="L126" s="95">
        <v>1</v>
      </c>
    </row>
    <row r="127" spans="1:12" ht="13.5" customHeight="1">
      <c r="A127" s="94">
        <v>122</v>
      </c>
      <c r="B127" s="492" t="s">
        <v>1039</v>
      </c>
      <c r="C127" s="493"/>
      <c r="D127" s="95">
        <v>6</v>
      </c>
      <c r="E127" s="94">
        <v>303</v>
      </c>
      <c r="F127" s="492" t="s">
        <v>1040</v>
      </c>
      <c r="G127" s="493"/>
      <c r="H127" s="95">
        <v>12</v>
      </c>
      <c r="I127" s="94">
        <v>476</v>
      </c>
      <c r="J127" s="492" t="s">
        <v>1041</v>
      </c>
      <c r="K127" s="493"/>
      <c r="L127" s="95">
        <v>12</v>
      </c>
    </row>
    <row r="128" spans="1:12" ht="13.5" customHeight="1">
      <c r="A128" s="94">
        <v>123</v>
      </c>
      <c r="B128" s="492" t="s">
        <v>1042</v>
      </c>
      <c r="C128" s="493"/>
      <c r="D128" s="95">
        <v>20</v>
      </c>
      <c r="E128" s="94">
        <v>304</v>
      </c>
      <c r="F128" s="492" t="s">
        <v>1043</v>
      </c>
      <c r="G128" s="493"/>
      <c r="H128" s="95">
        <v>18</v>
      </c>
      <c r="I128" s="94">
        <v>477</v>
      </c>
      <c r="J128" s="492" t="s">
        <v>1044</v>
      </c>
      <c r="K128" s="493"/>
      <c r="L128" s="95">
        <v>3</v>
      </c>
    </row>
    <row r="129" spans="1:12" ht="13.5" customHeight="1">
      <c r="A129" s="94">
        <v>124</v>
      </c>
      <c r="B129" s="492" t="s">
        <v>1045</v>
      </c>
      <c r="C129" s="493"/>
      <c r="D129" s="95">
        <v>14</v>
      </c>
      <c r="E129" s="94">
        <v>306</v>
      </c>
      <c r="F129" s="492" t="s">
        <v>1046</v>
      </c>
      <c r="G129" s="493"/>
      <c r="H129" s="95">
        <v>19</v>
      </c>
      <c r="I129" s="94">
        <v>478</v>
      </c>
      <c r="J129" s="492" t="s">
        <v>1047</v>
      </c>
      <c r="K129" s="493"/>
      <c r="L129" s="95">
        <v>7</v>
      </c>
    </row>
    <row r="130" spans="1:12" ht="13.5" customHeight="1">
      <c r="A130" s="94">
        <v>618</v>
      </c>
      <c r="B130" s="492" t="s">
        <v>1048</v>
      </c>
      <c r="C130" s="493"/>
      <c r="D130" s="95">
        <v>6</v>
      </c>
      <c r="E130" s="94">
        <v>307</v>
      </c>
      <c r="F130" s="492" t="s">
        <v>1049</v>
      </c>
      <c r="G130" s="493"/>
      <c r="H130" s="95">
        <v>10</v>
      </c>
      <c r="I130" s="94">
        <v>565</v>
      </c>
      <c r="J130" s="492" t="s">
        <v>1050</v>
      </c>
      <c r="K130" s="493"/>
      <c r="L130" s="95">
        <v>7</v>
      </c>
    </row>
    <row r="131" spans="1:12" ht="13.5" customHeight="1">
      <c r="A131" s="94">
        <v>125</v>
      </c>
      <c r="B131" s="492" t="s">
        <v>1051</v>
      </c>
      <c r="C131" s="493"/>
      <c r="D131" s="95">
        <v>2</v>
      </c>
      <c r="E131" s="94">
        <v>308</v>
      </c>
      <c r="F131" s="492" t="s">
        <v>1052</v>
      </c>
      <c r="G131" s="493"/>
      <c r="H131" s="95">
        <v>19</v>
      </c>
      <c r="I131" s="94">
        <v>558</v>
      </c>
      <c r="J131" s="492" t="s">
        <v>1053</v>
      </c>
      <c r="K131" s="493"/>
      <c r="L131" s="95">
        <v>5</v>
      </c>
    </row>
    <row r="132" spans="1:12" ht="13.5" customHeight="1">
      <c r="A132" s="94">
        <v>569</v>
      </c>
      <c r="B132" s="492" t="s">
        <v>1054</v>
      </c>
      <c r="C132" s="493"/>
      <c r="D132" s="95">
        <v>12</v>
      </c>
      <c r="E132" s="94">
        <v>605</v>
      </c>
      <c r="F132" s="492" t="s">
        <v>1055</v>
      </c>
      <c r="G132" s="493"/>
      <c r="H132" s="95">
        <v>20</v>
      </c>
      <c r="I132" s="94">
        <v>480</v>
      </c>
      <c r="J132" s="492" t="s">
        <v>1056</v>
      </c>
      <c r="K132" s="493"/>
      <c r="L132" s="95">
        <v>7</v>
      </c>
    </row>
    <row r="133" spans="1:12" ht="13.5" customHeight="1">
      <c r="A133" s="96">
        <v>127</v>
      </c>
      <c r="B133" s="494" t="s">
        <v>1057</v>
      </c>
      <c r="C133" s="495"/>
      <c r="D133" s="97">
        <v>12</v>
      </c>
      <c r="E133" s="96">
        <v>309</v>
      </c>
      <c r="F133" s="494" t="s">
        <v>1058</v>
      </c>
      <c r="G133" s="495"/>
      <c r="H133" s="97">
        <v>12</v>
      </c>
      <c r="I133" s="96">
        <v>481</v>
      </c>
      <c r="J133" s="494" t="s">
        <v>1059</v>
      </c>
      <c r="K133" s="495"/>
      <c r="L133" s="97">
        <v>2</v>
      </c>
    </row>
    <row r="134" spans="1:12" ht="13.5" customHeight="1">
      <c r="A134" s="96">
        <v>129</v>
      </c>
      <c r="B134" s="494" t="s">
        <v>1060</v>
      </c>
      <c r="C134" s="495"/>
      <c r="D134" s="97">
        <v>5</v>
      </c>
      <c r="E134" s="96">
        <v>542</v>
      </c>
      <c r="F134" s="494" t="s">
        <v>1061</v>
      </c>
      <c r="G134" s="495"/>
      <c r="H134" s="97">
        <v>1</v>
      </c>
      <c r="I134" s="96">
        <v>483</v>
      </c>
      <c r="J134" s="494" t="s">
        <v>1062</v>
      </c>
      <c r="K134" s="495"/>
      <c r="L134" s="97">
        <v>7</v>
      </c>
    </row>
    <row r="135" spans="1:12" ht="13.5" customHeight="1">
      <c r="A135" s="96">
        <v>604</v>
      </c>
      <c r="B135" s="494" t="s">
        <v>1063</v>
      </c>
      <c r="C135" s="495"/>
      <c r="D135" s="97">
        <v>20</v>
      </c>
      <c r="E135" s="96">
        <v>311</v>
      </c>
      <c r="F135" s="494" t="s">
        <v>2588</v>
      </c>
      <c r="G135" s="495"/>
      <c r="H135" s="97">
        <v>2</v>
      </c>
      <c r="I135" s="96">
        <v>484</v>
      </c>
      <c r="J135" s="494" t="s">
        <v>2589</v>
      </c>
      <c r="K135" s="495"/>
      <c r="L135" s="97">
        <v>5</v>
      </c>
    </row>
    <row r="136" spans="1:12" ht="13.5" customHeight="1">
      <c r="A136" s="96">
        <v>130</v>
      </c>
      <c r="B136" s="494" t="s">
        <v>2590</v>
      </c>
      <c r="C136" s="495"/>
      <c r="D136" s="97">
        <v>9</v>
      </c>
      <c r="E136" s="96">
        <v>312</v>
      </c>
      <c r="F136" s="494" t="s">
        <v>2591</v>
      </c>
      <c r="G136" s="495"/>
      <c r="H136" s="97">
        <v>14</v>
      </c>
      <c r="I136" s="96">
        <v>485</v>
      </c>
      <c r="J136" s="494" t="s">
        <v>2592</v>
      </c>
      <c r="K136" s="495"/>
      <c r="L136" s="97">
        <v>14</v>
      </c>
    </row>
    <row r="137" spans="1:12" ht="13.5" customHeight="1">
      <c r="A137" s="96">
        <v>131</v>
      </c>
      <c r="B137" s="494" t="s">
        <v>2593</v>
      </c>
      <c r="C137" s="495"/>
      <c r="D137" s="97">
        <v>13</v>
      </c>
      <c r="E137" s="96">
        <v>313</v>
      </c>
      <c r="F137" s="494" t="s">
        <v>2594</v>
      </c>
      <c r="G137" s="495"/>
      <c r="H137" s="97">
        <v>9</v>
      </c>
      <c r="I137" s="96">
        <v>486</v>
      </c>
      <c r="J137" s="494" t="s">
        <v>2595</v>
      </c>
      <c r="K137" s="495"/>
      <c r="L137" s="97">
        <v>5</v>
      </c>
    </row>
    <row r="138" spans="1:12" ht="13.5" customHeight="1">
      <c r="A138" s="96">
        <v>132</v>
      </c>
      <c r="B138" s="494" t="s">
        <v>2596</v>
      </c>
      <c r="C138" s="495"/>
      <c r="D138" s="97">
        <v>18</v>
      </c>
      <c r="E138" s="96">
        <v>314</v>
      </c>
      <c r="F138" s="494" t="s">
        <v>2597</v>
      </c>
      <c r="G138" s="495"/>
      <c r="H138" s="97">
        <v>17</v>
      </c>
      <c r="I138" s="96">
        <v>487</v>
      </c>
      <c r="J138" s="494" t="s">
        <v>2598</v>
      </c>
      <c r="K138" s="495"/>
      <c r="L138" s="97">
        <v>16</v>
      </c>
    </row>
    <row r="139" spans="1:12" ht="13.5" customHeight="1">
      <c r="A139" s="96">
        <v>134</v>
      </c>
      <c r="B139" s="494" t="s">
        <v>2599</v>
      </c>
      <c r="C139" s="495"/>
      <c r="D139" s="97">
        <v>17</v>
      </c>
      <c r="E139" s="96">
        <v>535</v>
      </c>
      <c r="F139" s="494" t="s">
        <v>2600</v>
      </c>
      <c r="G139" s="495"/>
      <c r="H139" s="97">
        <v>16</v>
      </c>
      <c r="I139" s="96">
        <v>488</v>
      </c>
      <c r="J139" s="494" t="s">
        <v>2601</v>
      </c>
      <c r="K139" s="495"/>
      <c r="L139" s="97">
        <v>8</v>
      </c>
    </row>
    <row r="140" spans="1:12" ht="13.5" customHeight="1">
      <c r="A140" s="96">
        <v>135</v>
      </c>
      <c r="B140" s="494" t="s">
        <v>2602</v>
      </c>
      <c r="C140" s="495"/>
      <c r="D140" s="97">
        <v>1</v>
      </c>
      <c r="E140" s="96">
        <v>315</v>
      </c>
      <c r="F140" s="494" t="s">
        <v>2603</v>
      </c>
      <c r="G140" s="495"/>
      <c r="H140" s="97">
        <v>4</v>
      </c>
      <c r="I140" s="96">
        <v>489</v>
      </c>
      <c r="J140" s="494" t="s">
        <v>2604</v>
      </c>
      <c r="K140" s="495"/>
      <c r="L140" s="97">
        <v>13</v>
      </c>
    </row>
    <row r="141" spans="1:12" ht="13.5" customHeight="1">
      <c r="A141" s="96">
        <v>136</v>
      </c>
      <c r="B141" s="494" t="s">
        <v>2605</v>
      </c>
      <c r="C141" s="495"/>
      <c r="D141" s="97">
        <v>10</v>
      </c>
      <c r="E141" s="96">
        <v>316</v>
      </c>
      <c r="F141" s="494" t="s">
        <v>2606</v>
      </c>
      <c r="G141" s="495"/>
      <c r="H141" s="97">
        <v>13</v>
      </c>
      <c r="I141" s="96">
        <v>490</v>
      </c>
      <c r="J141" s="494" t="s">
        <v>2607</v>
      </c>
      <c r="K141" s="495"/>
      <c r="L141" s="97">
        <v>6</v>
      </c>
    </row>
    <row r="142" spans="1:12" ht="13.5" customHeight="1">
      <c r="A142" s="96">
        <v>137</v>
      </c>
      <c r="B142" s="494" t="s">
        <v>2608</v>
      </c>
      <c r="C142" s="495"/>
      <c r="D142" s="97">
        <v>16</v>
      </c>
      <c r="E142" s="96">
        <v>317</v>
      </c>
      <c r="F142" s="494" t="s">
        <v>2609</v>
      </c>
      <c r="G142" s="495"/>
      <c r="H142" s="97">
        <v>13</v>
      </c>
      <c r="I142" s="96">
        <v>491</v>
      </c>
      <c r="J142" s="494" t="s">
        <v>2610</v>
      </c>
      <c r="K142" s="495"/>
      <c r="L142" s="97">
        <v>10</v>
      </c>
    </row>
    <row r="143" spans="1:12" ht="13.5" customHeight="1">
      <c r="A143" s="96">
        <v>138</v>
      </c>
      <c r="B143" s="494" t="s">
        <v>2611</v>
      </c>
      <c r="C143" s="495"/>
      <c r="D143" s="97">
        <v>18</v>
      </c>
      <c r="E143" s="96">
        <v>318</v>
      </c>
      <c r="F143" s="494" t="s">
        <v>2612</v>
      </c>
      <c r="G143" s="495"/>
      <c r="H143" s="97">
        <v>11</v>
      </c>
      <c r="I143" s="96">
        <v>492</v>
      </c>
      <c r="J143" s="494" t="s">
        <v>2613</v>
      </c>
      <c r="K143" s="495"/>
      <c r="L143" s="97">
        <v>17</v>
      </c>
    </row>
    <row r="144" spans="1:12" ht="13.5" customHeight="1">
      <c r="A144" s="96">
        <v>139</v>
      </c>
      <c r="B144" s="494" t="s">
        <v>2614</v>
      </c>
      <c r="C144" s="495"/>
      <c r="D144" s="97">
        <v>7</v>
      </c>
      <c r="E144" s="96">
        <v>320</v>
      </c>
      <c r="F144" s="494" t="s">
        <v>2615</v>
      </c>
      <c r="G144" s="495"/>
      <c r="H144" s="97">
        <v>13</v>
      </c>
      <c r="I144" s="96">
        <v>493</v>
      </c>
      <c r="J144" s="494" t="s">
        <v>2616</v>
      </c>
      <c r="K144" s="495"/>
      <c r="L144" s="97">
        <v>5</v>
      </c>
    </row>
    <row r="145" spans="1:12" ht="13.5" customHeight="1">
      <c r="A145" s="96">
        <v>140</v>
      </c>
      <c r="B145" s="494" t="s">
        <v>2617</v>
      </c>
      <c r="C145" s="495"/>
      <c r="D145" s="97">
        <v>12</v>
      </c>
      <c r="E145" s="96">
        <v>321</v>
      </c>
      <c r="F145" s="494" t="s">
        <v>2618</v>
      </c>
      <c r="G145" s="495"/>
      <c r="H145" s="97">
        <v>18</v>
      </c>
      <c r="I145" s="96">
        <v>494</v>
      </c>
      <c r="J145" s="494" t="s">
        <v>2619</v>
      </c>
      <c r="K145" s="495"/>
      <c r="L145" s="97">
        <v>14</v>
      </c>
    </row>
    <row r="146" spans="1:12" ht="13.5" customHeight="1">
      <c r="A146" s="96">
        <v>141</v>
      </c>
      <c r="B146" s="494" t="s">
        <v>2620</v>
      </c>
      <c r="C146" s="495"/>
      <c r="D146" s="97">
        <v>16</v>
      </c>
      <c r="E146" s="96">
        <v>323</v>
      </c>
      <c r="F146" s="494" t="s">
        <v>2621</v>
      </c>
      <c r="G146" s="495"/>
      <c r="H146" s="97">
        <v>9</v>
      </c>
      <c r="I146" s="96">
        <v>495</v>
      </c>
      <c r="J146" s="494" t="s">
        <v>2622</v>
      </c>
      <c r="K146" s="495"/>
      <c r="L146" s="97">
        <v>8</v>
      </c>
    </row>
    <row r="147" spans="1:12" ht="13.5" customHeight="1">
      <c r="A147" s="96">
        <v>510</v>
      </c>
      <c r="B147" s="494" t="s">
        <v>2623</v>
      </c>
      <c r="C147" s="495"/>
      <c r="D147" s="97">
        <v>3</v>
      </c>
      <c r="E147" s="96">
        <v>324</v>
      </c>
      <c r="F147" s="494" t="s">
        <v>2624</v>
      </c>
      <c r="G147" s="495"/>
      <c r="H147" s="97">
        <v>6</v>
      </c>
      <c r="I147" s="96">
        <v>497</v>
      </c>
      <c r="J147" s="494" t="s">
        <v>2625</v>
      </c>
      <c r="K147" s="495"/>
      <c r="L147" s="97">
        <v>18</v>
      </c>
    </row>
    <row r="148" spans="1:12" ht="13.5" customHeight="1">
      <c r="A148" s="96">
        <v>144</v>
      </c>
      <c r="B148" s="494" t="s">
        <v>2626</v>
      </c>
      <c r="C148" s="495"/>
      <c r="D148" s="97">
        <v>7</v>
      </c>
      <c r="E148" s="96">
        <v>325</v>
      </c>
      <c r="F148" s="494" t="s">
        <v>2627</v>
      </c>
      <c r="G148" s="495"/>
      <c r="H148" s="97">
        <v>14</v>
      </c>
      <c r="I148" s="96">
        <v>498</v>
      </c>
      <c r="J148" s="494" t="s">
        <v>2628</v>
      </c>
      <c r="K148" s="495"/>
      <c r="L148" s="97">
        <v>18</v>
      </c>
    </row>
    <row r="149" spans="1:12" ht="13.5" customHeight="1">
      <c r="A149" s="96">
        <v>145</v>
      </c>
      <c r="B149" s="494" t="s">
        <v>2629</v>
      </c>
      <c r="C149" s="495"/>
      <c r="D149" s="97">
        <v>6</v>
      </c>
      <c r="E149" s="96">
        <v>326</v>
      </c>
      <c r="F149" s="494" t="s">
        <v>2630</v>
      </c>
      <c r="G149" s="495"/>
      <c r="H149" s="97">
        <v>5</v>
      </c>
      <c r="I149" s="96">
        <v>579</v>
      </c>
      <c r="J149" s="494" t="s">
        <v>2631</v>
      </c>
      <c r="K149" s="495"/>
      <c r="L149" s="97">
        <v>14</v>
      </c>
    </row>
    <row r="150" spans="1:12" ht="13.5" customHeight="1">
      <c r="A150" s="96">
        <v>146</v>
      </c>
      <c r="B150" s="494" t="s">
        <v>2632</v>
      </c>
      <c r="C150" s="495"/>
      <c r="D150" s="97">
        <v>2</v>
      </c>
      <c r="E150" s="96">
        <v>327</v>
      </c>
      <c r="F150" s="494" t="s">
        <v>2633</v>
      </c>
      <c r="G150" s="495"/>
      <c r="H150" s="97">
        <v>14</v>
      </c>
      <c r="I150" s="96">
        <v>499</v>
      </c>
      <c r="J150" s="494" t="s">
        <v>2634</v>
      </c>
      <c r="K150" s="495"/>
      <c r="L150" s="97">
        <v>10</v>
      </c>
    </row>
    <row r="151" spans="1:12" ht="13.5" customHeight="1">
      <c r="A151" s="96">
        <v>148</v>
      </c>
      <c r="B151" s="494" t="s">
        <v>2635</v>
      </c>
      <c r="C151" s="495"/>
      <c r="D151" s="97">
        <v>17</v>
      </c>
      <c r="E151" s="96">
        <v>328</v>
      </c>
      <c r="F151" s="494" t="s">
        <v>2636</v>
      </c>
      <c r="G151" s="495"/>
      <c r="H151" s="97">
        <v>3</v>
      </c>
      <c r="I151" s="96">
        <v>500</v>
      </c>
      <c r="J151" s="494" t="s">
        <v>2637</v>
      </c>
      <c r="K151" s="495"/>
      <c r="L151" s="97">
        <v>15</v>
      </c>
    </row>
    <row r="152" spans="1:12" ht="13.5" customHeight="1">
      <c r="A152" s="96">
        <v>149</v>
      </c>
      <c r="B152" s="494" t="s">
        <v>2638</v>
      </c>
      <c r="C152" s="495"/>
      <c r="D152" s="97">
        <v>3</v>
      </c>
      <c r="E152" s="96">
        <v>329</v>
      </c>
      <c r="F152" s="494" t="s">
        <v>2639</v>
      </c>
      <c r="G152" s="495"/>
      <c r="H152" s="97">
        <v>2</v>
      </c>
      <c r="I152" s="96">
        <v>502</v>
      </c>
      <c r="J152" s="494" t="s">
        <v>2640</v>
      </c>
      <c r="K152" s="495"/>
      <c r="L152" s="97">
        <v>18</v>
      </c>
    </row>
    <row r="153" spans="1:12" ht="13.5" customHeight="1">
      <c r="A153" s="96">
        <v>150</v>
      </c>
      <c r="B153" s="494" t="s">
        <v>2641</v>
      </c>
      <c r="C153" s="495"/>
      <c r="D153" s="97">
        <v>3</v>
      </c>
      <c r="E153" s="96">
        <v>330</v>
      </c>
      <c r="F153" s="494" t="s">
        <v>2642</v>
      </c>
      <c r="G153" s="495"/>
      <c r="H153" s="97">
        <v>18</v>
      </c>
      <c r="I153" s="96">
        <v>584</v>
      </c>
      <c r="J153" s="494" t="s">
        <v>2643</v>
      </c>
      <c r="K153" s="495"/>
      <c r="L153" s="97">
        <v>16</v>
      </c>
    </row>
    <row r="154" spans="1:12" ht="13.5" customHeight="1">
      <c r="A154" s="96">
        <v>152</v>
      </c>
      <c r="B154" s="494" t="s">
        <v>2644</v>
      </c>
      <c r="C154" s="495"/>
      <c r="D154" s="97">
        <v>2</v>
      </c>
      <c r="E154" s="96">
        <v>581</v>
      </c>
      <c r="F154" s="494" t="s">
        <v>2645</v>
      </c>
      <c r="G154" s="495"/>
      <c r="H154" s="97">
        <v>15</v>
      </c>
      <c r="I154" s="96">
        <v>503</v>
      </c>
      <c r="J154" s="494" t="s">
        <v>2646</v>
      </c>
      <c r="K154" s="495"/>
      <c r="L154" s="97">
        <v>4</v>
      </c>
    </row>
    <row r="155" spans="1:12" ht="13.5" customHeight="1">
      <c r="A155" s="96">
        <v>153</v>
      </c>
      <c r="B155" s="494" t="s">
        <v>2647</v>
      </c>
      <c r="C155" s="495"/>
      <c r="D155" s="97">
        <v>17</v>
      </c>
      <c r="E155" s="96">
        <v>331</v>
      </c>
      <c r="F155" s="494" t="s">
        <v>2648</v>
      </c>
      <c r="G155" s="495"/>
      <c r="H155" s="97">
        <v>1</v>
      </c>
      <c r="I155" s="96">
        <v>504</v>
      </c>
      <c r="J155" s="494" t="s">
        <v>2649</v>
      </c>
      <c r="K155" s="495"/>
      <c r="L155" s="97">
        <v>20</v>
      </c>
    </row>
    <row r="156" spans="1:12" ht="13.5" customHeight="1">
      <c r="A156" s="96">
        <v>154</v>
      </c>
      <c r="B156" s="494" t="s">
        <v>2650</v>
      </c>
      <c r="C156" s="495"/>
      <c r="D156" s="97">
        <v>16</v>
      </c>
      <c r="E156" s="96">
        <v>332</v>
      </c>
      <c r="F156" s="494" t="s">
        <v>2651</v>
      </c>
      <c r="G156" s="495"/>
      <c r="H156" s="97">
        <v>10</v>
      </c>
      <c r="I156" s="96">
        <v>505</v>
      </c>
      <c r="J156" s="494" t="s">
        <v>2652</v>
      </c>
      <c r="K156" s="495"/>
      <c r="L156" s="97">
        <v>16</v>
      </c>
    </row>
    <row r="157" spans="1:12" ht="13.5" customHeight="1">
      <c r="A157" s="96">
        <v>155</v>
      </c>
      <c r="B157" s="494" t="s">
        <v>2653</v>
      </c>
      <c r="C157" s="495"/>
      <c r="D157" s="97">
        <v>17</v>
      </c>
      <c r="E157" s="96">
        <v>333</v>
      </c>
      <c r="F157" s="494" t="s">
        <v>2654</v>
      </c>
      <c r="G157" s="495"/>
      <c r="H157" s="97">
        <v>4</v>
      </c>
      <c r="I157" s="96">
        <v>506</v>
      </c>
      <c r="J157" s="494" t="s">
        <v>2655</v>
      </c>
      <c r="K157" s="495"/>
      <c r="L157" s="97">
        <v>12</v>
      </c>
    </row>
    <row r="158" spans="1:12" ht="13.5" customHeight="1">
      <c r="A158" s="96">
        <v>156</v>
      </c>
      <c r="B158" s="494" t="s">
        <v>2656</v>
      </c>
      <c r="C158" s="495"/>
      <c r="D158" s="97">
        <v>5</v>
      </c>
      <c r="E158" s="96">
        <v>334</v>
      </c>
      <c r="F158" s="494" t="s">
        <v>2657</v>
      </c>
      <c r="G158" s="495"/>
      <c r="H158" s="97">
        <v>11</v>
      </c>
      <c r="I158" s="96">
        <v>507</v>
      </c>
      <c r="J158" s="494" t="s">
        <v>2658</v>
      </c>
      <c r="K158" s="495"/>
      <c r="L158" s="97">
        <v>8</v>
      </c>
    </row>
    <row r="159" spans="1:12" ht="13.5" customHeight="1">
      <c r="A159" s="96">
        <v>158</v>
      </c>
      <c r="B159" s="494" t="s">
        <v>2659</v>
      </c>
      <c r="C159" s="495"/>
      <c r="D159" s="97">
        <v>1</v>
      </c>
      <c r="E159" s="96">
        <v>455</v>
      </c>
      <c r="F159" s="494" t="s">
        <v>2660</v>
      </c>
      <c r="G159" s="495"/>
      <c r="H159" s="97">
        <v>9</v>
      </c>
      <c r="I159" s="96">
        <v>508</v>
      </c>
      <c r="J159" s="494" t="s">
        <v>2661</v>
      </c>
      <c r="K159" s="495"/>
      <c r="L159" s="97">
        <v>1</v>
      </c>
    </row>
    <row r="160" spans="1:12" ht="13.5" customHeight="1">
      <c r="A160" s="96">
        <v>159</v>
      </c>
      <c r="B160" s="494" t="s">
        <v>2662</v>
      </c>
      <c r="C160" s="495"/>
      <c r="D160" s="97">
        <v>16</v>
      </c>
      <c r="E160" s="96">
        <v>335</v>
      </c>
      <c r="F160" s="494" t="s">
        <v>2663</v>
      </c>
      <c r="G160" s="495"/>
      <c r="H160" s="97">
        <v>19</v>
      </c>
      <c r="I160" s="96">
        <v>509</v>
      </c>
      <c r="J160" s="494" t="s">
        <v>2664</v>
      </c>
      <c r="K160" s="495"/>
      <c r="L160" s="97">
        <v>8</v>
      </c>
    </row>
    <row r="161" spans="1:12" ht="13.5" customHeight="1">
      <c r="A161" s="96">
        <v>161</v>
      </c>
      <c r="B161" s="494" t="s">
        <v>2665</v>
      </c>
      <c r="C161" s="495"/>
      <c r="D161" s="97">
        <v>7</v>
      </c>
      <c r="E161" s="96">
        <v>337</v>
      </c>
      <c r="F161" s="494" t="s">
        <v>2666</v>
      </c>
      <c r="G161" s="495"/>
      <c r="H161" s="97">
        <v>17</v>
      </c>
      <c r="I161" s="96">
        <v>511</v>
      </c>
      <c r="J161" s="494" t="s">
        <v>2667</v>
      </c>
      <c r="K161" s="495"/>
      <c r="L161" s="97">
        <v>17</v>
      </c>
    </row>
    <row r="162" spans="1:12" ht="13.5" customHeight="1">
      <c r="A162" s="96">
        <v>609</v>
      </c>
      <c r="B162" s="494" t="s">
        <v>2668</v>
      </c>
      <c r="C162" s="495"/>
      <c r="D162" s="97">
        <v>14</v>
      </c>
      <c r="E162" s="96">
        <v>338</v>
      </c>
      <c r="F162" s="494" t="s">
        <v>2669</v>
      </c>
      <c r="G162" s="495"/>
      <c r="H162" s="97">
        <v>12</v>
      </c>
      <c r="I162" s="96">
        <v>512</v>
      </c>
      <c r="J162" s="494" t="s">
        <v>2670</v>
      </c>
      <c r="K162" s="495"/>
      <c r="L162" s="97">
        <v>9</v>
      </c>
    </row>
    <row r="163" spans="1:12" ht="13.5" customHeight="1">
      <c r="A163" s="96">
        <v>163</v>
      </c>
      <c r="B163" s="494" t="s">
        <v>2671</v>
      </c>
      <c r="C163" s="495"/>
      <c r="D163" s="97">
        <v>1</v>
      </c>
      <c r="E163" s="96">
        <v>339</v>
      </c>
      <c r="F163" s="494" t="s">
        <v>2672</v>
      </c>
      <c r="G163" s="495"/>
      <c r="H163" s="97">
        <v>17</v>
      </c>
      <c r="I163" s="96">
        <v>513</v>
      </c>
      <c r="J163" s="494" t="s">
        <v>2673</v>
      </c>
      <c r="K163" s="495"/>
      <c r="L163" s="97">
        <v>17</v>
      </c>
    </row>
    <row r="164" spans="1:12" ht="13.5" customHeight="1">
      <c r="A164" s="96">
        <v>164</v>
      </c>
      <c r="B164" s="494" t="s">
        <v>2674</v>
      </c>
      <c r="C164" s="495"/>
      <c r="D164" s="97">
        <v>11</v>
      </c>
      <c r="E164" s="96">
        <v>340</v>
      </c>
      <c r="F164" s="494" t="s">
        <v>909</v>
      </c>
      <c r="G164" s="495"/>
      <c r="H164" s="97">
        <v>14</v>
      </c>
      <c r="I164" s="96">
        <v>514</v>
      </c>
      <c r="J164" s="494" t="s">
        <v>910</v>
      </c>
      <c r="K164" s="495"/>
      <c r="L164" s="97">
        <v>12</v>
      </c>
    </row>
    <row r="165" spans="1:12" ht="13.5" customHeight="1">
      <c r="A165" s="96">
        <v>165</v>
      </c>
      <c r="B165" s="494" t="s">
        <v>911</v>
      </c>
      <c r="C165" s="495"/>
      <c r="D165" s="97">
        <v>5</v>
      </c>
      <c r="E165" s="96">
        <v>271</v>
      </c>
      <c r="F165" s="494" t="s">
        <v>912</v>
      </c>
      <c r="G165" s="495"/>
      <c r="H165" s="97">
        <v>14</v>
      </c>
      <c r="I165" s="96">
        <v>516</v>
      </c>
      <c r="J165" s="494" t="s">
        <v>913</v>
      </c>
      <c r="K165" s="495"/>
      <c r="L165" s="97">
        <v>18</v>
      </c>
    </row>
    <row r="166" spans="1:12" ht="13.5" customHeight="1">
      <c r="A166" s="96">
        <v>599</v>
      </c>
      <c r="B166" s="494" t="s">
        <v>914</v>
      </c>
      <c r="C166" s="495"/>
      <c r="D166" s="97">
        <v>19</v>
      </c>
      <c r="E166" s="96">
        <v>616</v>
      </c>
      <c r="F166" s="494" t="s">
        <v>915</v>
      </c>
      <c r="G166" s="495"/>
      <c r="H166" s="97">
        <v>6</v>
      </c>
      <c r="I166" s="96">
        <v>625</v>
      </c>
      <c r="J166" s="494" t="s">
        <v>916</v>
      </c>
      <c r="K166" s="495"/>
      <c r="L166" s="97">
        <v>13</v>
      </c>
    </row>
    <row r="167" spans="1:12" ht="13.5" customHeight="1">
      <c r="A167" s="96">
        <v>166</v>
      </c>
      <c r="B167" s="494" t="s">
        <v>917</v>
      </c>
      <c r="C167" s="495"/>
      <c r="D167" s="97">
        <v>16</v>
      </c>
      <c r="E167" s="96">
        <v>341</v>
      </c>
      <c r="F167" s="494" t="s">
        <v>918</v>
      </c>
      <c r="G167" s="495"/>
      <c r="H167" s="97">
        <v>17</v>
      </c>
      <c r="I167" s="96">
        <v>517</v>
      </c>
      <c r="J167" s="494" t="s">
        <v>919</v>
      </c>
      <c r="K167" s="495"/>
      <c r="L167" s="97">
        <v>14</v>
      </c>
    </row>
    <row r="168" spans="1:12" ht="13.5" customHeight="1">
      <c r="A168" s="96">
        <v>167</v>
      </c>
      <c r="B168" s="494" t="s">
        <v>920</v>
      </c>
      <c r="C168" s="495"/>
      <c r="D168" s="97">
        <v>13</v>
      </c>
      <c r="E168" s="96">
        <v>342</v>
      </c>
      <c r="F168" s="494" t="s">
        <v>921</v>
      </c>
      <c r="G168" s="495"/>
      <c r="H168" s="97">
        <v>20</v>
      </c>
      <c r="I168" s="96">
        <v>518</v>
      </c>
      <c r="J168" s="494" t="s">
        <v>922</v>
      </c>
      <c r="K168" s="495"/>
      <c r="L168" s="97">
        <v>16</v>
      </c>
    </row>
    <row r="169" spans="1:12" ht="13.5" customHeight="1">
      <c r="A169" s="96">
        <v>168</v>
      </c>
      <c r="B169" s="494" t="s">
        <v>923</v>
      </c>
      <c r="C169" s="495"/>
      <c r="D169" s="97">
        <v>3</v>
      </c>
      <c r="E169" s="96">
        <v>343</v>
      </c>
      <c r="F169" s="494" t="s">
        <v>924</v>
      </c>
      <c r="G169" s="495"/>
      <c r="H169" s="97">
        <v>19</v>
      </c>
      <c r="I169" s="96">
        <v>519</v>
      </c>
      <c r="J169" s="494" t="s">
        <v>925</v>
      </c>
      <c r="K169" s="495"/>
      <c r="L169" s="97">
        <v>2</v>
      </c>
    </row>
    <row r="170" spans="1:12" ht="13.5" customHeight="1">
      <c r="A170" s="96">
        <v>169</v>
      </c>
      <c r="B170" s="494" t="s">
        <v>926</v>
      </c>
      <c r="C170" s="495"/>
      <c r="D170" s="97">
        <v>1</v>
      </c>
      <c r="E170" s="96">
        <v>544</v>
      </c>
      <c r="F170" s="494" t="s">
        <v>927</v>
      </c>
      <c r="G170" s="495"/>
      <c r="H170" s="97">
        <v>1</v>
      </c>
      <c r="I170" s="96">
        <v>520</v>
      </c>
      <c r="J170" s="494" t="s">
        <v>928</v>
      </c>
      <c r="K170" s="495"/>
      <c r="L170" s="97">
        <v>13</v>
      </c>
    </row>
    <row r="171" spans="1:12" ht="13.5" customHeight="1">
      <c r="A171" s="96">
        <v>170</v>
      </c>
      <c r="B171" s="494" t="s">
        <v>929</v>
      </c>
      <c r="C171" s="495"/>
      <c r="D171" s="97">
        <v>8</v>
      </c>
      <c r="E171" s="96">
        <v>344</v>
      </c>
      <c r="F171" s="494" t="s">
        <v>930</v>
      </c>
      <c r="G171" s="495"/>
      <c r="H171" s="97">
        <v>13</v>
      </c>
      <c r="I171" s="96">
        <v>595</v>
      </c>
      <c r="J171" s="494" t="s">
        <v>931</v>
      </c>
      <c r="K171" s="495"/>
      <c r="L171" s="97">
        <v>17</v>
      </c>
    </row>
    <row r="172" spans="1:12" ht="13.5" customHeight="1">
      <c r="A172" s="96">
        <v>171</v>
      </c>
      <c r="B172" s="494" t="s">
        <v>932</v>
      </c>
      <c r="C172" s="495"/>
      <c r="D172" s="97">
        <v>17</v>
      </c>
      <c r="E172" s="96">
        <v>345</v>
      </c>
      <c r="F172" s="494" t="s">
        <v>933</v>
      </c>
      <c r="G172" s="495"/>
      <c r="H172" s="97">
        <v>13</v>
      </c>
      <c r="I172" s="96">
        <v>521</v>
      </c>
      <c r="J172" s="494" t="s">
        <v>934</v>
      </c>
      <c r="K172" s="495"/>
      <c r="L172" s="97">
        <v>2</v>
      </c>
    </row>
    <row r="173" spans="1:12" ht="13.5" customHeight="1">
      <c r="A173" s="96">
        <v>552</v>
      </c>
      <c r="B173" s="494" t="s">
        <v>935</v>
      </c>
      <c r="C173" s="495"/>
      <c r="D173" s="97">
        <v>2</v>
      </c>
      <c r="E173" s="96">
        <v>346</v>
      </c>
      <c r="F173" s="494" t="s">
        <v>936</v>
      </c>
      <c r="G173" s="495"/>
      <c r="H173" s="97">
        <v>14</v>
      </c>
      <c r="I173" s="96">
        <v>133</v>
      </c>
      <c r="J173" s="494" t="s">
        <v>937</v>
      </c>
      <c r="K173" s="495"/>
      <c r="L173" s="97">
        <v>21</v>
      </c>
    </row>
    <row r="174" spans="1:12" ht="13.5" customHeight="1">
      <c r="A174" s="96">
        <v>172</v>
      </c>
      <c r="B174" s="494" t="s">
        <v>938</v>
      </c>
      <c r="C174" s="495"/>
      <c r="D174" s="97">
        <v>4</v>
      </c>
      <c r="E174" s="96">
        <v>347</v>
      </c>
      <c r="F174" s="494" t="s">
        <v>939</v>
      </c>
      <c r="G174" s="495"/>
      <c r="H174" s="97">
        <v>3</v>
      </c>
      <c r="I174" s="96">
        <v>522</v>
      </c>
      <c r="J174" s="494" t="s">
        <v>940</v>
      </c>
      <c r="K174" s="495"/>
      <c r="L174" s="97">
        <v>17</v>
      </c>
    </row>
    <row r="175" spans="1:12" ht="13.5" customHeight="1">
      <c r="A175" s="96">
        <v>173</v>
      </c>
      <c r="B175" s="494" t="s">
        <v>941</v>
      </c>
      <c r="C175" s="495"/>
      <c r="D175" s="97">
        <v>13</v>
      </c>
      <c r="E175" s="96">
        <v>348</v>
      </c>
      <c r="F175" s="494" t="s">
        <v>942</v>
      </c>
      <c r="G175" s="495"/>
      <c r="H175" s="97">
        <v>18</v>
      </c>
      <c r="I175" s="96">
        <v>543</v>
      </c>
      <c r="J175" s="494" t="s">
        <v>943</v>
      </c>
      <c r="K175" s="495"/>
      <c r="L175" s="97">
        <v>1</v>
      </c>
    </row>
    <row r="176" spans="1:12" ht="13.5" customHeight="1">
      <c r="A176" s="96">
        <v>559</v>
      </c>
      <c r="B176" s="494" t="s">
        <v>944</v>
      </c>
      <c r="C176" s="495"/>
      <c r="D176" s="97">
        <v>6</v>
      </c>
      <c r="E176" s="96">
        <v>349</v>
      </c>
      <c r="F176" s="494" t="s">
        <v>945</v>
      </c>
      <c r="G176" s="495"/>
      <c r="H176" s="97">
        <v>13</v>
      </c>
      <c r="I176" s="96">
        <v>523</v>
      </c>
      <c r="J176" s="494" t="s">
        <v>946</v>
      </c>
      <c r="K176" s="495"/>
      <c r="L176" s="97">
        <v>19</v>
      </c>
    </row>
    <row r="177" spans="1:12" ht="13.5" customHeight="1">
      <c r="A177" s="96">
        <v>560</v>
      </c>
      <c r="B177" s="494" t="s">
        <v>947</v>
      </c>
      <c r="C177" s="495"/>
      <c r="D177" s="97">
        <v>6</v>
      </c>
      <c r="E177" s="96">
        <v>350</v>
      </c>
      <c r="F177" s="494" t="s">
        <v>948</v>
      </c>
      <c r="G177" s="495"/>
      <c r="H177" s="97">
        <v>17</v>
      </c>
      <c r="I177" s="96">
        <v>524</v>
      </c>
      <c r="J177" s="494" t="s">
        <v>949</v>
      </c>
      <c r="K177" s="495"/>
      <c r="L177" s="97">
        <v>10</v>
      </c>
    </row>
    <row r="178" spans="1:12" ht="13.5" customHeight="1">
      <c r="A178" s="96">
        <v>623</v>
      </c>
      <c r="B178" s="494" t="s">
        <v>950</v>
      </c>
      <c r="C178" s="495"/>
      <c r="D178" s="97">
        <v>4</v>
      </c>
      <c r="E178" s="96">
        <v>573</v>
      </c>
      <c r="F178" s="494" t="s">
        <v>951</v>
      </c>
      <c r="G178" s="495"/>
      <c r="H178" s="97">
        <v>13</v>
      </c>
      <c r="I178" s="96">
        <v>525</v>
      </c>
      <c r="J178" s="494" t="s">
        <v>952</v>
      </c>
      <c r="K178" s="495"/>
      <c r="L178" s="97">
        <v>13</v>
      </c>
    </row>
    <row r="179" spans="1:12" ht="13.5" customHeight="1">
      <c r="A179" s="96">
        <v>175</v>
      </c>
      <c r="B179" s="494" t="s">
        <v>953</v>
      </c>
      <c r="C179" s="495"/>
      <c r="D179" s="97">
        <v>18</v>
      </c>
      <c r="E179" s="96">
        <v>351</v>
      </c>
      <c r="F179" s="494" t="s">
        <v>954</v>
      </c>
      <c r="G179" s="495"/>
      <c r="H179" s="97">
        <v>11</v>
      </c>
      <c r="I179" s="96">
        <v>526</v>
      </c>
      <c r="J179" s="494" t="s">
        <v>955</v>
      </c>
      <c r="K179" s="495"/>
      <c r="L179" s="97">
        <v>2</v>
      </c>
    </row>
    <row r="180" spans="1:12" ht="13.5" customHeight="1">
      <c r="A180" s="96">
        <v>176</v>
      </c>
      <c r="B180" s="494" t="s">
        <v>956</v>
      </c>
      <c r="C180" s="495"/>
      <c r="D180" s="97">
        <v>7</v>
      </c>
      <c r="E180" s="96">
        <v>352</v>
      </c>
      <c r="F180" s="494" t="s">
        <v>957</v>
      </c>
      <c r="G180" s="495"/>
      <c r="H180" s="97">
        <v>2</v>
      </c>
      <c r="I180" s="96">
        <v>527</v>
      </c>
      <c r="J180" s="494" t="s">
        <v>958</v>
      </c>
      <c r="K180" s="495"/>
      <c r="L180" s="97">
        <v>2</v>
      </c>
    </row>
    <row r="181" spans="1:12" ht="13.5" customHeight="1">
      <c r="A181" s="96">
        <v>177</v>
      </c>
      <c r="B181" s="494" t="s">
        <v>959</v>
      </c>
      <c r="C181" s="495"/>
      <c r="D181" s="97">
        <v>11</v>
      </c>
      <c r="E181" s="96">
        <v>354</v>
      </c>
      <c r="F181" s="494" t="s">
        <v>960</v>
      </c>
      <c r="G181" s="495"/>
      <c r="H181" s="97">
        <v>13</v>
      </c>
      <c r="I181" s="96">
        <v>528</v>
      </c>
      <c r="J181" s="494" t="s">
        <v>961</v>
      </c>
      <c r="K181" s="495"/>
      <c r="L181" s="97">
        <v>17</v>
      </c>
    </row>
    <row r="182" spans="1:12" ht="13.5" customHeight="1">
      <c r="A182" s="96">
        <v>178</v>
      </c>
      <c r="B182" s="494" t="s">
        <v>1189</v>
      </c>
      <c r="C182" s="495"/>
      <c r="D182" s="97">
        <v>9</v>
      </c>
      <c r="E182" s="96">
        <v>355</v>
      </c>
      <c r="F182" s="494" t="s">
        <v>1190</v>
      </c>
      <c r="G182" s="495"/>
      <c r="H182" s="97">
        <v>20</v>
      </c>
      <c r="I182" s="96">
        <v>566</v>
      </c>
      <c r="J182" s="494" t="s">
        <v>1191</v>
      </c>
      <c r="K182" s="495"/>
      <c r="L182" s="97">
        <v>7</v>
      </c>
    </row>
    <row r="183" spans="1:12" ht="13.5" customHeight="1">
      <c r="A183" s="96">
        <v>179</v>
      </c>
      <c r="B183" s="494" t="s">
        <v>1192</v>
      </c>
      <c r="C183" s="495"/>
      <c r="D183" s="97">
        <v>4</v>
      </c>
      <c r="E183" s="96">
        <v>356</v>
      </c>
      <c r="F183" s="494" t="s">
        <v>1193</v>
      </c>
      <c r="G183" s="495"/>
      <c r="H183" s="97">
        <v>1</v>
      </c>
      <c r="I183" s="96">
        <v>530</v>
      </c>
      <c r="J183" s="494" t="s">
        <v>1194</v>
      </c>
      <c r="K183" s="495"/>
      <c r="L183" s="97">
        <v>4</v>
      </c>
    </row>
    <row r="184" spans="1:12" ht="13.5" customHeight="1">
      <c r="A184" s="96">
        <v>596</v>
      </c>
      <c r="B184" s="494" t="s">
        <v>1195</v>
      </c>
      <c r="C184" s="495"/>
      <c r="D184" s="97">
        <v>18</v>
      </c>
      <c r="E184" s="96">
        <v>589</v>
      </c>
      <c r="F184" s="494" t="s">
        <v>1196</v>
      </c>
      <c r="G184" s="495"/>
      <c r="H184" s="97">
        <v>17</v>
      </c>
      <c r="I184" s="96">
        <v>531</v>
      </c>
      <c r="J184" s="494" t="s">
        <v>1197</v>
      </c>
      <c r="K184" s="495"/>
      <c r="L184" s="97">
        <v>18</v>
      </c>
    </row>
    <row r="185" spans="1:12" ht="13.5" customHeight="1">
      <c r="A185" s="96">
        <v>180</v>
      </c>
      <c r="B185" s="494" t="s">
        <v>1198</v>
      </c>
      <c r="C185" s="495"/>
      <c r="D185" s="97">
        <v>8</v>
      </c>
      <c r="E185" s="96">
        <v>620</v>
      </c>
      <c r="F185" s="494" t="s">
        <v>1199</v>
      </c>
      <c r="G185" s="495"/>
      <c r="H185" s="97">
        <v>20</v>
      </c>
      <c r="I185" s="96">
        <v>540</v>
      </c>
      <c r="J185" s="494" t="s">
        <v>1200</v>
      </c>
      <c r="K185" s="495"/>
      <c r="L185" s="97">
        <v>1</v>
      </c>
    </row>
    <row r="186" spans="1:12" ht="13.5" customHeight="1">
      <c r="A186" s="96">
        <v>181</v>
      </c>
      <c r="B186" s="494" t="s">
        <v>1201</v>
      </c>
      <c r="C186" s="495"/>
      <c r="D186" s="97">
        <v>17</v>
      </c>
      <c r="E186" s="96">
        <v>590</v>
      </c>
      <c r="F186" s="494" t="s">
        <v>1202</v>
      </c>
      <c r="G186" s="495"/>
      <c r="H186" s="97">
        <v>17</v>
      </c>
      <c r="I186" s="96">
        <v>602</v>
      </c>
      <c r="J186" s="494" t="s">
        <v>1203</v>
      </c>
      <c r="K186" s="495"/>
      <c r="L186" s="97">
        <v>19</v>
      </c>
    </row>
    <row r="187" spans="1:12" ht="13.5" customHeight="1">
      <c r="A187" s="96">
        <v>597</v>
      </c>
      <c r="B187" s="494" t="s">
        <v>1204</v>
      </c>
      <c r="C187" s="495"/>
      <c r="D187" s="97">
        <v>18</v>
      </c>
      <c r="E187" s="96">
        <v>357</v>
      </c>
      <c r="F187" s="494" t="s">
        <v>1205</v>
      </c>
      <c r="G187" s="495"/>
      <c r="H187" s="97">
        <v>15</v>
      </c>
      <c r="I187" s="96">
        <v>534</v>
      </c>
      <c r="J187" s="494" t="s">
        <v>1206</v>
      </c>
      <c r="K187" s="495"/>
      <c r="L187" s="97">
        <v>16</v>
      </c>
    </row>
    <row r="188" spans="1:12" ht="13.5" customHeight="1">
      <c r="A188" s="96">
        <v>183</v>
      </c>
      <c r="B188" s="494" t="s">
        <v>1207</v>
      </c>
      <c r="C188" s="495"/>
      <c r="D188" s="97">
        <v>15</v>
      </c>
      <c r="E188" s="96">
        <v>583</v>
      </c>
      <c r="F188" s="494" t="s">
        <v>1208</v>
      </c>
      <c r="G188" s="495"/>
      <c r="H188" s="97">
        <v>16</v>
      </c>
      <c r="I188" s="98"/>
      <c r="J188" s="498"/>
      <c r="K188" s="499"/>
      <c r="L188" s="99"/>
    </row>
    <row r="189" spans="1:12" ht="13.5" customHeight="1">
      <c r="A189" s="100">
        <v>184</v>
      </c>
      <c r="B189" s="496" t="s">
        <v>1209</v>
      </c>
      <c r="C189" s="497"/>
      <c r="D189" s="101">
        <v>15</v>
      </c>
      <c r="E189" s="100">
        <v>574</v>
      </c>
      <c r="F189" s="496" t="s">
        <v>1208</v>
      </c>
      <c r="G189" s="497"/>
      <c r="H189" s="101">
        <v>13</v>
      </c>
      <c r="I189" s="102"/>
      <c r="J189" s="500"/>
      <c r="K189" s="501"/>
      <c r="L189" s="103"/>
    </row>
    <row r="190" ht="4.5" customHeight="1"/>
    <row r="191" ht="13.5" customHeight="1" hidden="1"/>
    <row r="192" ht="13.5" customHeight="1" hidden="1"/>
    <row r="193" ht="13.5" customHeight="1" hidden="1"/>
    <row r="194" ht="13.5" customHeight="1" hidden="1"/>
    <row r="195" ht="13.5" customHeight="1" hidden="1"/>
    <row r="196" ht="13.5" customHeight="1" hidden="1"/>
    <row r="197" ht="13.5" customHeight="1" hidden="1"/>
    <row r="198" ht="13.5" customHeight="1" hidden="1"/>
    <row r="199" ht="13.5" customHeight="1" hidden="1"/>
    <row r="200" ht="13.5" customHeight="1" hidden="1"/>
    <row r="201" ht="13.5" customHeight="1" hidden="1"/>
    <row r="202" ht="13.5" customHeight="1" hidden="1"/>
    <row r="203" ht="13.5" customHeight="1" hidden="1"/>
    <row r="204" ht="13.5" customHeight="1" hidden="1"/>
    <row r="205" ht="13.5" customHeight="1" hidden="1"/>
    <row r="206" ht="13.5" customHeight="1" hidden="1"/>
    <row r="207" ht="13.5" customHeight="1" hidden="1"/>
    <row r="208" ht="13.5" customHeight="1" hidden="1"/>
    <row r="209" ht="13.5" customHeight="1" hidden="1"/>
    <row r="210" ht="13.5" customHeight="1" hidden="1"/>
    <row r="211" ht="13.5" customHeight="1" hidden="1"/>
    <row r="212" ht="13.5" customHeight="1" hidden="1"/>
    <row r="213" ht="13.5" customHeight="1" hidden="1"/>
    <row r="214" ht="13.5" customHeight="1" hidden="1"/>
    <row r="215" ht="13.5" customHeight="1" hidden="1"/>
    <row r="216" ht="13.5" customHeight="1" hidden="1"/>
    <row r="217" ht="13.5" customHeight="1" hidden="1"/>
    <row r="218" ht="13.5" customHeight="1" hidden="1"/>
    <row r="219" ht="13.5" customHeight="1" hidden="1"/>
    <row r="220" ht="13.5" customHeight="1" hidden="1"/>
    <row r="221" ht="13.5" customHeight="1" hidden="1"/>
    <row r="222" ht="13.5" customHeight="1" hidden="1"/>
    <row r="223" ht="13.5" customHeight="1" hidden="1"/>
    <row r="224" ht="13.5" customHeight="1" hidden="1"/>
    <row r="225" ht="13.5" customHeight="1" hidden="1"/>
    <row r="226" ht="13.5" customHeight="1" hidden="1"/>
    <row r="227" ht="13.5" customHeight="1" hidden="1"/>
    <row r="228" ht="13.5" customHeight="1" hidden="1"/>
    <row r="229" ht="13.5" customHeight="1" hidden="1"/>
    <row r="230" ht="13.5" customHeight="1" hidden="1"/>
    <row r="231" ht="13.5" customHeight="1" hidden="1"/>
    <row r="232" ht="13.5" customHeight="1" hidden="1"/>
    <row r="233" ht="13.5" customHeight="1" hidden="1"/>
    <row r="234" ht="13.5" customHeight="1" hidden="1"/>
    <row r="235" ht="13.5" customHeight="1" hidden="1"/>
    <row r="236" ht="13.5" customHeight="1" hidden="1"/>
    <row r="237" ht="13.5" customHeight="1" hidden="1"/>
    <row r="238" ht="13.5" customHeight="1" hidden="1"/>
    <row r="239" ht="13.5" customHeight="1" hidden="1"/>
    <row r="240" ht="13.5" customHeight="1" hidden="1"/>
    <row r="241" ht="13.5" customHeight="1" hidden="1"/>
    <row r="242" ht="13.5" customHeight="1" hidden="1"/>
    <row r="243" ht="13.5" customHeight="1" hidden="1"/>
    <row r="244" ht="13.5" customHeight="1" hidden="1"/>
    <row r="245" ht="13.5" customHeight="1" hidden="1"/>
    <row r="246" ht="13.5" customHeight="1" hidden="1"/>
    <row r="247" ht="13.5" customHeight="1" hidden="1"/>
    <row r="248" ht="13.5" customHeight="1" hidden="1"/>
    <row r="249" ht="13.5" customHeight="1" hidden="1"/>
    <row r="250" ht="13.5" customHeight="1" hidden="1"/>
    <row r="251" ht="13.5" customHeight="1" hidden="1"/>
    <row r="252" ht="13.5" customHeight="1" hidden="1"/>
    <row r="253" ht="13.5" customHeight="1" hidden="1"/>
    <row r="254" ht="13.5" customHeight="1" hidden="1"/>
    <row r="255" ht="13.5" customHeight="1" hidden="1"/>
    <row r="256" ht="13.5" customHeight="1" hidden="1"/>
    <row r="257" ht="13.5" customHeight="1" hidden="1"/>
    <row r="258" ht="13.5" customHeight="1" hidden="1"/>
    <row r="259" ht="13.5" customHeight="1" hidden="1"/>
    <row r="260" ht="13.5" customHeight="1" hidden="1"/>
    <row r="261" ht="13.5" customHeight="1" hidden="1"/>
    <row r="262" ht="13.5" customHeight="1" hidden="1"/>
    <row r="263" ht="13.5" customHeight="1" hidden="1"/>
    <row r="264" ht="13.5" customHeight="1" hidden="1"/>
    <row r="265" ht="13.5" customHeight="1" hidden="1"/>
    <row r="266" ht="13.5" customHeight="1" hidden="1"/>
    <row r="267" ht="13.5" customHeight="1" hidden="1"/>
    <row r="268" ht="13.5" customHeight="1" hidden="1"/>
    <row r="269" ht="13.5" customHeight="1" hidden="1"/>
    <row r="270" ht="13.5" customHeight="1" hidden="1"/>
    <row r="271" ht="13.5" customHeight="1" hidden="1"/>
    <row r="272" ht="13.5" customHeight="1" hidden="1"/>
    <row r="273" ht="13.5" customHeight="1" hidden="1"/>
    <row r="274" ht="13.5" customHeight="1" hidden="1"/>
    <row r="275" ht="13.5" customHeight="1" hidden="1"/>
    <row r="276" ht="13.5" customHeight="1" hidden="1"/>
    <row r="277" ht="13.5" customHeight="1" hidden="1"/>
    <row r="278" ht="13.5" customHeight="1" hidden="1"/>
    <row r="279" ht="13.5" customHeight="1" hidden="1"/>
    <row r="280" ht="13.5" customHeight="1" hidden="1"/>
    <row r="281" ht="13.5" customHeight="1" hidden="1"/>
    <row r="282" ht="13.5" customHeight="1" hidden="1"/>
    <row r="283" ht="13.5" customHeight="1" hidden="1"/>
    <row r="284" ht="13.5" customHeight="1" hidden="1"/>
    <row r="285" ht="13.5" customHeight="1" hidden="1"/>
    <row r="286" ht="13.5" customHeight="1" hidden="1"/>
    <row r="287" ht="13.5" customHeight="1" hidden="1"/>
    <row r="288" ht="13.5" customHeight="1" hidden="1"/>
    <row r="289" ht="13.5" customHeight="1" hidden="1"/>
    <row r="290" ht="13.5" customHeight="1" hidden="1"/>
    <row r="291" ht="13.5" customHeight="1" hidden="1"/>
    <row r="292" ht="13.5" customHeight="1" hidden="1"/>
    <row r="293" ht="13.5" customHeight="1" hidden="1"/>
    <row r="294" ht="13.5" customHeight="1" hidden="1"/>
    <row r="295" ht="13.5" customHeight="1" hidden="1"/>
    <row r="296" ht="13.5" customHeight="1" hidden="1"/>
    <row r="297" ht="13.5" customHeight="1" hidden="1"/>
    <row r="298" ht="13.5" customHeight="1" hidden="1"/>
    <row r="299" ht="13.5" customHeight="1" hidden="1"/>
    <row r="300" ht="13.5" customHeight="1" hidden="1"/>
    <row r="301" ht="13.5" customHeight="1" hidden="1"/>
    <row r="302" ht="13.5" customHeight="1" hidden="1"/>
    <row r="303" ht="13.5" customHeight="1" hidden="1"/>
    <row r="304" ht="13.5" customHeight="1" hidden="1"/>
    <row r="305" ht="13.5" customHeight="1" hidden="1"/>
    <row r="306" ht="13.5" customHeight="1" hidden="1"/>
    <row r="307" ht="13.5" customHeight="1" hidden="1"/>
    <row r="308" ht="13.5" customHeight="1" hidden="1"/>
    <row r="309" ht="13.5" customHeight="1" hidden="1"/>
    <row r="310" ht="13.5" customHeight="1" hidden="1"/>
    <row r="311" ht="13.5" customHeight="1" hidden="1"/>
    <row r="312" ht="13.5" customHeight="1" hidden="1"/>
    <row r="313" ht="13.5" customHeight="1" hidden="1"/>
    <row r="314" ht="13.5" customHeight="1" hidden="1"/>
    <row r="315" ht="13.5" customHeight="1" hidden="1"/>
    <row r="316" ht="13.5" customHeight="1" hidden="1"/>
    <row r="317" ht="13.5" customHeight="1" hidden="1"/>
    <row r="318" ht="13.5" customHeight="1" hidden="1"/>
    <row r="319" ht="13.5" customHeight="1" hidden="1"/>
    <row r="320" ht="13.5" customHeight="1" hidden="1"/>
    <row r="321" ht="13.5" customHeight="1" hidden="1"/>
    <row r="322" ht="13.5" customHeight="1" hidden="1"/>
    <row r="323" ht="13.5" customHeight="1" hidden="1"/>
    <row r="324" ht="13.5" customHeight="1" hidden="1"/>
    <row r="325" ht="13.5" customHeight="1" hidden="1"/>
    <row r="326" ht="13.5" customHeight="1" hidden="1"/>
    <row r="327" ht="13.5" customHeight="1" hidden="1"/>
    <row r="328" ht="13.5" customHeight="1" hidden="1"/>
    <row r="329" ht="13.5" customHeight="1" hidden="1"/>
    <row r="330" ht="13.5" customHeight="1" hidden="1"/>
    <row r="331" ht="13.5" customHeight="1" hidden="1"/>
    <row r="332" ht="13.5" customHeight="1" hidden="1"/>
    <row r="333" ht="13.5" customHeight="1" hidden="1"/>
    <row r="334" ht="13.5" customHeight="1" hidden="1"/>
    <row r="335" ht="13.5" customHeight="1" hidden="1"/>
    <row r="336" ht="13.5" customHeight="1" hidden="1"/>
    <row r="337" ht="13.5" customHeight="1" hidden="1"/>
    <row r="338" ht="13.5" customHeight="1" hidden="1"/>
    <row r="339" ht="13.5" customHeight="1" hidden="1"/>
    <row r="340" ht="13.5" customHeight="1" hidden="1"/>
    <row r="341" ht="13.5" customHeight="1" hidden="1"/>
    <row r="342" ht="13.5" customHeight="1" hidden="1"/>
    <row r="343" ht="13.5" customHeight="1" hidden="1"/>
    <row r="344" ht="13.5" customHeight="1" hidden="1"/>
    <row r="345" ht="13.5" customHeight="1" hidden="1"/>
    <row r="346" ht="13.5" customHeight="1" hidden="1"/>
    <row r="347" ht="13.5" customHeight="1" hidden="1"/>
    <row r="348" ht="13.5" customHeight="1" hidden="1"/>
    <row r="349" ht="13.5" customHeight="1" hidden="1"/>
    <row r="350" ht="13.5" customHeight="1" hidden="1"/>
    <row r="351" ht="13.5" customHeight="1" hidden="1"/>
    <row r="352" ht="13.5" customHeight="1" hidden="1"/>
    <row r="353" ht="13.5" customHeight="1" hidden="1"/>
    <row r="354" ht="13.5" customHeight="1" hidden="1"/>
    <row r="355" ht="13.5" customHeight="1" hidden="1"/>
    <row r="356" ht="13.5" customHeight="1" hidden="1"/>
    <row r="357" ht="13.5" customHeight="1" hidden="1"/>
    <row r="358" ht="13.5" customHeight="1" hidden="1"/>
    <row r="359" ht="13.5" customHeight="1" hidden="1"/>
    <row r="360" ht="13.5" customHeight="1" hidden="1"/>
    <row r="361" ht="13.5" customHeight="1" hidden="1"/>
    <row r="362" ht="13.5" customHeight="1" hidden="1"/>
    <row r="363" ht="13.5" customHeight="1" hidden="1"/>
    <row r="364" ht="13.5" customHeight="1" hidden="1"/>
    <row r="365" ht="13.5" customHeight="1" hidden="1"/>
    <row r="366" ht="13.5" customHeight="1" hidden="1"/>
    <row r="367" ht="13.5" customHeight="1" hidden="1"/>
    <row r="368" ht="13.5" customHeight="1" hidden="1"/>
    <row r="369" ht="13.5" customHeight="1" hidden="1"/>
    <row r="370" ht="13.5" customHeight="1" hidden="1"/>
    <row r="371" ht="13.5" customHeight="1" hidden="1"/>
    <row r="372" ht="13.5" customHeight="1" hidden="1"/>
    <row r="373" ht="13.5" customHeight="1" hidden="1"/>
    <row r="374" ht="13.5" customHeight="1" hidden="1"/>
    <row r="375" ht="13.5" customHeight="1" hidden="1"/>
    <row r="376" ht="13.5" customHeight="1" hidden="1"/>
    <row r="377" ht="13.5" customHeight="1" hidden="1"/>
    <row r="378" ht="13.5" customHeight="1" hidden="1"/>
    <row r="379" ht="13.5" customHeight="1" hidden="1"/>
    <row r="380" ht="13.5" customHeight="1" hidden="1"/>
    <row r="381" ht="13.5" customHeight="1" hidden="1"/>
    <row r="382" ht="13.5" customHeight="1" hidden="1"/>
    <row r="383" ht="13.5" customHeight="1" hidden="1"/>
    <row r="384" ht="13.5" customHeight="1" hidden="1"/>
    <row r="385" ht="13.5" customHeight="1" hidden="1"/>
    <row r="386" ht="13.5" customHeight="1" hidden="1"/>
    <row r="387" ht="13.5" customHeight="1" hidden="1"/>
    <row r="388" ht="13.5" customHeight="1" hidden="1"/>
    <row r="389" ht="13.5" customHeight="1" hidden="1"/>
    <row r="390" ht="13.5" customHeight="1" hidden="1"/>
    <row r="391" ht="13.5" customHeight="1" hidden="1"/>
    <row r="392" ht="13.5" customHeight="1" hidden="1"/>
    <row r="393" ht="13.5" customHeight="1" hidden="1"/>
    <row r="394" ht="13.5" customHeight="1" hidden="1"/>
    <row r="395" ht="13.5" customHeight="1" hidden="1"/>
    <row r="396" ht="13.5" customHeight="1" hidden="1"/>
    <row r="397" ht="13.5" customHeight="1" hidden="1"/>
    <row r="398" ht="13.5" customHeight="1" hidden="1"/>
    <row r="399" ht="13.5" customHeight="1" hidden="1"/>
    <row r="400" ht="13.5" customHeight="1" hidden="1"/>
    <row r="401" ht="13.5" customHeight="1" hidden="1"/>
    <row r="402" ht="13.5" customHeight="1" hidden="1"/>
    <row r="403" ht="13.5" customHeight="1" hidden="1"/>
    <row r="404" ht="13.5" customHeight="1" hidden="1"/>
    <row r="405" ht="13.5" customHeight="1" hidden="1"/>
    <row r="406" ht="13.5" customHeight="1" hidden="1"/>
    <row r="407" ht="13.5" customHeight="1" hidden="1"/>
    <row r="408" ht="13.5" customHeight="1" hidden="1"/>
    <row r="409" ht="13.5" customHeight="1" hidden="1"/>
    <row r="410" ht="13.5" customHeight="1" hidden="1"/>
    <row r="411" ht="13.5" customHeight="1" hidden="1"/>
    <row r="412" ht="13.5" customHeight="1" hidden="1"/>
    <row r="413" ht="13.5" customHeight="1" hidden="1"/>
    <row r="414" ht="13.5" customHeight="1" hidden="1"/>
    <row r="415" ht="13.5" customHeight="1" hidden="1"/>
    <row r="416" ht="13.5" customHeight="1" hidden="1"/>
    <row r="417" ht="13.5" customHeight="1" hidden="1"/>
    <row r="418" ht="13.5" customHeight="1" hidden="1"/>
    <row r="419" ht="13.5" customHeight="1" hidden="1"/>
    <row r="420" ht="13.5" customHeight="1" hidden="1"/>
    <row r="421" ht="13.5" customHeight="1" hidden="1"/>
    <row r="422" ht="13.5" customHeight="1" hidden="1"/>
    <row r="423" ht="13.5" customHeight="1" hidden="1"/>
    <row r="424" ht="13.5" customHeight="1" hidden="1"/>
    <row r="425" ht="13.5" customHeight="1" hidden="1"/>
    <row r="426" ht="13.5" customHeight="1" hidden="1"/>
    <row r="427" ht="13.5" customHeight="1" hidden="1"/>
    <row r="428" ht="13.5" customHeight="1" hidden="1"/>
    <row r="429" ht="13.5" customHeight="1" hidden="1"/>
    <row r="430" ht="13.5" customHeight="1" hidden="1"/>
    <row r="431" ht="13.5" customHeight="1" hidden="1"/>
    <row r="432" ht="13.5" customHeight="1" hidden="1"/>
    <row r="433" ht="13.5" customHeight="1" hidden="1"/>
    <row r="434" ht="13.5" customHeight="1" hidden="1"/>
    <row r="435" ht="13.5" customHeight="1" hidden="1"/>
    <row r="436" ht="13.5" customHeight="1" hidden="1"/>
    <row r="437" ht="13.5" customHeight="1" hidden="1"/>
    <row r="438" ht="13.5" customHeight="1" hidden="1"/>
    <row r="439" ht="13.5" customHeight="1" hidden="1"/>
    <row r="440" ht="13.5" customHeight="1" hidden="1"/>
    <row r="441" ht="13.5" customHeight="1" hidden="1"/>
    <row r="442" ht="13.5" customHeight="1" hidden="1"/>
    <row r="443" ht="13.5" customHeight="1" hidden="1"/>
    <row r="444" ht="13.5" customHeight="1" hidden="1"/>
    <row r="445" ht="13.5" customHeight="1" hidden="1"/>
    <row r="446" ht="13.5" customHeight="1" hidden="1"/>
    <row r="447" ht="13.5" customHeight="1" hidden="1"/>
    <row r="448" ht="13.5" customHeight="1" hidden="1"/>
    <row r="449" ht="13.5" customHeight="1" hidden="1"/>
    <row r="450" ht="13.5" customHeight="1" hidden="1"/>
    <row r="451" ht="13.5" customHeight="1" hidden="1"/>
    <row r="452" ht="13.5" customHeight="1" hidden="1"/>
    <row r="453" ht="13.5" customHeight="1" hidden="1"/>
    <row r="454" ht="13.5" customHeight="1" hidden="1"/>
    <row r="455" ht="13.5" customHeight="1" hidden="1"/>
    <row r="456" ht="13.5" customHeight="1" hidden="1"/>
    <row r="457" ht="13.5" customHeight="1" hidden="1"/>
    <row r="458" ht="13.5" customHeight="1" hidden="1"/>
    <row r="459" ht="13.5" customHeight="1" hidden="1"/>
    <row r="460" ht="13.5" customHeight="1" hidden="1"/>
    <row r="461" ht="13.5" customHeight="1" hidden="1"/>
    <row r="462" ht="13.5" customHeight="1" hidden="1"/>
    <row r="463" ht="13.5" customHeight="1" hidden="1"/>
    <row r="464" ht="13.5" customHeight="1" hidden="1"/>
    <row r="465" ht="13.5" customHeight="1" hidden="1"/>
    <row r="466" ht="13.5" customHeight="1" hidden="1"/>
    <row r="467" ht="13.5" customHeight="1" hidden="1"/>
    <row r="468" ht="13.5" customHeight="1" hidden="1"/>
    <row r="469" ht="13.5" customHeight="1" hidden="1"/>
    <row r="470" ht="13.5" customHeight="1" hidden="1"/>
    <row r="471" ht="13.5" customHeight="1" hidden="1"/>
    <row r="472" ht="13.5" customHeight="1" hidden="1"/>
    <row r="473" ht="13.5" customHeight="1" hidden="1"/>
    <row r="474" ht="13.5" customHeight="1" hidden="1"/>
    <row r="475" ht="13.5" customHeight="1" hidden="1"/>
    <row r="476" ht="13.5" customHeight="1" hidden="1"/>
    <row r="477" ht="13.5" customHeight="1" hidden="1"/>
    <row r="478" ht="13.5" customHeight="1" hidden="1"/>
    <row r="479" ht="13.5" customHeight="1" hidden="1"/>
    <row r="480" ht="13.5" customHeight="1" hidden="1"/>
    <row r="481" ht="13.5" customHeight="1" hidden="1"/>
    <row r="482" ht="13.5" customHeight="1" hidden="1"/>
    <row r="483" ht="13.5" customHeight="1" hidden="1"/>
    <row r="484" ht="13.5" customHeight="1" hidden="1"/>
    <row r="485" ht="13.5" customHeight="1" hidden="1"/>
    <row r="486" ht="13.5" customHeight="1" hidden="1"/>
    <row r="487" ht="13.5" customHeight="1" hidden="1"/>
    <row r="488" ht="13.5" customHeight="1" hidden="1"/>
    <row r="489" ht="13.5" customHeight="1" hidden="1"/>
    <row r="490" ht="13.5" customHeight="1" hidden="1"/>
    <row r="491" ht="13.5" customHeight="1" hidden="1"/>
    <row r="492" ht="13.5" customHeight="1" hidden="1"/>
    <row r="493" ht="13.5" customHeight="1" hidden="1"/>
    <row r="494" ht="13.5" customHeight="1" hidden="1"/>
    <row r="495" ht="13.5" customHeight="1" hidden="1"/>
    <row r="496" ht="13.5" customHeight="1" hidden="1"/>
    <row r="497" ht="13.5" customHeight="1" hidden="1"/>
    <row r="498" ht="13.5" customHeight="1" hidden="1"/>
    <row r="499" ht="13.5" customHeight="1" hidden="1"/>
    <row r="500" ht="13.5" customHeight="1" hidden="1"/>
    <row r="501" ht="13.5" customHeight="1" hidden="1"/>
    <row r="502" ht="13.5" customHeight="1" hidden="1"/>
    <row r="503" ht="13.5" customHeight="1" hidden="1"/>
    <row r="504" ht="13.5" customHeight="1" hidden="1"/>
    <row r="505" ht="13.5" customHeight="1" hidden="1"/>
    <row r="506" ht="13.5" customHeight="1" hidden="1"/>
    <row r="507" ht="13.5" customHeight="1" hidden="1"/>
    <row r="508" ht="13.5" customHeight="1" hidden="1"/>
    <row r="509" ht="13.5" customHeight="1" hidden="1"/>
    <row r="510" ht="13.5" customHeight="1" hidden="1"/>
    <row r="511" ht="13.5" customHeight="1" hidden="1"/>
    <row r="512" ht="13.5" customHeight="1" hidden="1"/>
    <row r="513" ht="13.5" customHeight="1" hidden="1"/>
    <row r="514" ht="13.5" customHeight="1" hidden="1"/>
    <row r="515" ht="13.5" customHeight="1" hidden="1"/>
    <row r="516" ht="13.5" customHeight="1" hidden="1"/>
    <row r="517" ht="13.5" customHeight="1" hidden="1"/>
    <row r="518" ht="13.5" customHeight="1" hidden="1"/>
    <row r="519" ht="13.5" customHeight="1" hidden="1"/>
    <row r="520" ht="13.5" customHeight="1" hidden="1"/>
    <row r="521" ht="13.5" customHeight="1" hidden="1"/>
    <row r="522" ht="13.5" customHeight="1" hidden="1"/>
    <row r="523" ht="13.5" customHeight="1" hidden="1"/>
    <row r="524" ht="13.5" customHeight="1" hidden="1"/>
    <row r="525" ht="13.5" customHeight="1" hidden="1"/>
    <row r="526" ht="13.5" customHeight="1" hidden="1"/>
    <row r="527" ht="13.5" customHeight="1" hidden="1"/>
    <row r="528" ht="13.5" customHeight="1" hidden="1"/>
    <row r="529" ht="13.5" customHeight="1" hidden="1"/>
    <row r="530" ht="13.5" customHeight="1" hidden="1"/>
    <row r="531" ht="13.5" customHeight="1" hidden="1"/>
    <row r="532" ht="13.5" customHeight="1" hidden="1"/>
    <row r="533" ht="13.5" customHeight="1" hidden="1"/>
    <row r="534" ht="13.5" customHeight="1" hidden="1"/>
    <row r="535" ht="13.5" customHeight="1" hidden="1"/>
    <row r="536" ht="13.5" customHeight="1" hidden="1"/>
    <row r="537" ht="13.5" customHeight="1" hidden="1"/>
    <row r="538" ht="13.5" customHeight="1" hidden="1"/>
    <row r="539" ht="13.5" customHeight="1" hidden="1"/>
    <row r="540" ht="13.5" customHeight="1" hidden="1"/>
    <row r="541" ht="13.5" customHeight="1" hidden="1"/>
    <row r="542" ht="13.5" customHeight="1" hidden="1"/>
    <row r="543" ht="13.5" customHeight="1" hidden="1"/>
    <row r="544" ht="13.5" customHeight="1" hidden="1"/>
    <row r="545" ht="13.5" customHeight="1" hidden="1"/>
    <row r="546" ht="13.5" customHeight="1" hidden="1"/>
    <row r="547" ht="13.5" customHeight="1" hidden="1"/>
    <row r="548" ht="13.5" customHeight="1" hidden="1"/>
    <row r="549" ht="13.5" customHeight="1" hidden="1"/>
    <row r="550" ht="13.5" customHeight="1" hidden="1"/>
    <row r="551" ht="13.5" customHeight="1" hidden="1"/>
    <row r="552" ht="13.5" customHeight="1" hidden="1"/>
    <row r="553" ht="13.5" customHeight="1" hidden="1"/>
    <row r="554" ht="13.5" customHeight="1" hidden="1"/>
    <row r="555" ht="13.5" customHeight="1" hidden="1"/>
    <row r="556" ht="13.5" customHeight="1" hidden="1"/>
    <row r="557" ht="13.5" customHeight="1" hidden="1"/>
    <row r="558" ht="13.5" customHeight="1" hidden="1"/>
    <row r="559" ht="13.5" customHeight="1" hidden="1"/>
  </sheetData>
  <sheetProtection password="C79A" sheet="1" objects="1"/>
  <mergeCells count="562">
    <mergeCell ref="J129:K129"/>
    <mergeCell ref="J130:K130"/>
    <mergeCell ref="J131:K131"/>
    <mergeCell ref="J132:K132"/>
    <mergeCell ref="J123:K123"/>
    <mergeCell ref="J124:K124"/>
    <mergeCell ref="J125:K125"/>
    <mergeCell ref="J126:K126"/>
    <mergeCell ref="J127:K127"/>
    <mergeCell ref="J128:K128"/>
    <mergeCell ref="J117:K117"/>
    <mergeCell ref="J118:K118"/>
    <mergeCell ref="J119:K119"/>
    <mergeCell ref="J120:K120"/>
    <mergeCell ref="J121:K121"/>
    <mergeCell ref="J122:K122"/>
    <mergeCell ref="J111:K111"/>
    <mergeCell ref="J112:K112"/>
    <mergeCell ref="J113:K113"/>
    <mergeCell ref="J114:K114"/>
    <mergeCell ref="J115:K115"/>
    <mergeCell ref="J116:K116"/>
    <mergeCell ref="J105:K105"/>
    <mergeCell ref="J106:K106"/>
    <mergeCell ref="J107:K107"/>
    <mergeCell ref="J108:K108"/>
    <mergeCell ref="J109:K109"/>
    <mergeCell ref="J110:K110"/>
    <mergeCell ref="J99:K99"/>
    <mergeCell ref="J100:K100"/>
    <mergeCell ref="J101:K101"/>
    <mergeCell ref="J102:K102"/>
    <mergeCell ref="J103:K103"/>
    <mergeCell ref="J104:K104"/>
    <mergeCell ref="J93:K93"/>
    <mergeCell ref="J94:K94"/>
    <mergeCell ref="J95:K95"/>
    <mergeCell ref="J96:K96"/>
    <mergeCell ref="J97:K97"/>
    <mergeCell ref="J98:K98"/>
    <mergeCell ref="J87:K87"/>
    <mergeCell ref="J88:K88"/>
    <mergeCell ref="J89:K89"/>
    <mergeCell ref="J90:K90"/>
    <mergeCell ref="J91:K91"/>
    <mergeCell ref="J92:K92"/>
    <mergeCell ref="J81:K81"/>
    <mergeCell ref="J82:K82"/>
    <mergeCell ref="J83:K83"/>
    <mergeCell ref="J84:K84"/>
    <mergeCell ref="J85:K85"/>
    <mergeCell ref="J86:K86"/>
    <mergeCell ref="J75:K75"/>
    <mergeCell ref="J76:K76"/>
    <mergeCell ref="J77:K77"/>
    <mergeCell ref="J78:K78"/>
    <mergeCell ref="J79:K79"/>
    <mergeCell ref="J80:K80"/>
    <mergeCell ref="J69:K69"/>
    <mergeCell ref="J70:K70"/>
    <mergeCell ref="J71:K71"/>
    <mergeCell ref="J72:K72"/>
    <mergeCell ref="J73:K73"/>
    <mergeCell ref="J74:K74"/>
    <mergeCell ref="J63:K63"/>
    <mergeCell ref="J64:K64"/>
    <mergeCell ref="J65:K65"/>
    <mergeCell ref="J66:K66"/>
    <mergeCell ref="J67:K67"/>
    <mergeCell ref="J68:K68"/>
    <mergeCell ref="J57:K57"/>
    <mergeCell ref="J58:K58"/>
    <mergeCell ref="J59:K59"/>
    <mergeCell ref="J60:K60"/>
    <mergeCell ref="J61:K61"/>
    <mergeCell ref="J62:K62"/>
    <mergeCell ref="J51:K51"/>
    <mergeCell ref="J52:K52"/>
    <mergeCell ref="J53:K53"/>
    <mergeCell ref="J54:K54"/>
    <mergeCell ref="J55:K55"/>
    <mergeCell ref="J56:K56"/>
    <mergeCell ref="J45:K45"/>
    <mergeCell ref="J46:K46"/>
    <mergeCell ref="J47:K47"/>
    <mergeCell ref="J48:K48"/>
    <mergeCell ref="J49:K49"/>
    <mergeCell ref="J50:K50"/>
    <mergeCell ref="J39:K39"/>
    <mergeCell ref="J40:K40"/>
    <mergeCell ref="J41:K41"/>
    <mergeCell ref="J42:K42"/>
    <mergeCell ref="J43:K43"/>
    <mergeCell ref="J44:K44"/>
    <mergeCell ref="J33:K33"/>
    <mergeCell ref="J34:K34"/>
    <mergeCell ref="J35:K35"/>
    <mergeCell ref="J36:K36"/>
    <mergeCell ref="J37:K37"/>
    <mergeCell ref="J38:K38"/>
    <mergeCell ref="J27:K27"/>
    <mergeCell ref="J28:K28"/>
    <mergeCell ref="J29:K29"/>
    <mergeCell ref="J30:K30"/>
    <mergeCell ref="J31:K31"/>
    <mergeCell ref="J32:K32"/>
    <mergeCell ref="J21:K21"/>
    <mergeCell ref="J22:K22"/>
    <mergeCell ref="J23:K23"/>
    <mergeCell ref="J24:K24"/>
    <mergeCell ref="J25:K25"/>
    <mergeCell ref="J26:K26"/>
    <mergeCell ref="J15:K15"/>
    <mergeCell ref="J16:K16"/>
    <mergeCell ref="J17:K17"/>
    <mergeCell ref="J18:K18"/>
    <mergeCell ref="J19:K19"/>
    <mergeCell ref="J20:K20"/>
    <mergeCell ref="J9:K9"/>
    <mergeCell ref="J10:K10"/>
    <mergeCell ref="J11:K11"/>
    <mergeCell ref="J12:K12"/>
    <mergeCell ref="J13:K13"/>
    <mergeCell ref="J14:K14"/>
    <mergeCell ref="F128:G128"/>
    <mergeCell ref="F129:G129"/>
    <mergeCell ref="F130:G130"/>
    <mergeCell ref="F131:G131"/>
    <mergeCell ref="F132:G132"/>
    <mergeCell ref="J4:K4"/>
    <mergeCell ref="J5:K5"/>
    <mergeCell ref="J6:K6"/>
    <mergeCell ref="J7:K7"/>
    <mergeCell ref="J8:K8"/>
    <mergeCell ref="F122:G122"/>
    <mergeCell ref="F123:G123"/>
    <mergeCell ref="F124:G124"/>
    <mergeCell ref="F125:G125"/>
    <mergeCell ref="F126:G126"/>
    <mergeCell ref="F127:G127"/>
    <mergeCell ref="F116:G116"/>
    <mergeCell ref="F117:G117"/>
    <mergeCell ref="F118:G118"/>
    <mergeCell ref="F119:G119"/>
    <mergeCell ref="F120:G120"/>
    <mergeCell ref="F121:G121"/>
    <mergeCell ref="F110:G110"/>
    <mergeCell ref="F111:G111"/>
    <mergeCell ref="F112:G112"/>
    <mergeCell ref="F113:G113"/>
    <mergeCell ref="F114:G114"/>
    <mergeCell ref="F115:G115"/>
    <mergeCell ref="F104:G104"/>
    <mergeCell ref="F105:G105"/>
    <mergeCell ref="F106:G106"/>
    <mergeCell ref="F107:G107"/>
    <mergeCell ref="F108:G108"/>
    <mergeCell ref="F109:G109"/>
    <mergeCell ref="F98:G98"/>
    <mergeCell ref="F99:G99"/>
    <mergeCell ref="F100:G100"/>
    <mergeCell ref="F101:G101"/>
    <mergeCell ref="F102:G102"/>
    <mergeCell ref="F103:G103"/>
    <mergeCell ref="F92:G92"/>
    <mergeCell ref="F93:G93"/>
    <mergeCell ref="F94:G94"/>
    <mergeCell ref="F95:G95"/>
    <mergeCell ref="F96:G96"/>
    <mergeCell ref="F97:G97"/>
    <mergeCell ref="F86:G86"/>
    <mergeCell ref="F87:G87"/>
    <mergeCell ref="F88:G88"/>
    <mergeCell ref="F89:G89"/>
    <mergeCell ref="F90:G90"/>
    <mergeCell ref="F91:G91"/>
    <mergeCell ref="F80:G80"/>
    <mergeCell ref="F81:G81"/>
    <mergeCell ref="F82:G82"/>
    <mergeCell ref="F83:G83"/>
    <mergeCell ref="F84:G84"/>
    <mergeCell ref="F85:G85"/>
    <mergeCell ref="F74:G74"/>
    <mergeCell ref="F75:G75"/>
    <mergeCell ref="F76:G76"/>
    <mergeCell ref="F77:G77"/>
    <mergeCell ref="F78:G78"/>
    <mergeCell ref="F79:G79"/>
    <mergeCell ref="F68:G68"/>
    <mergeCell ref="F69:G69"/>
    <mergeCell ref="F70:G70"/>
    <mergeCell ref="F71:G71"/>
    <mergeCell ref="F72:G72"/>
    <mergeCell ref="F73:G73"/>
    <mergeCell ref="F62:G62"/>
    <mergeCell ref="F63:G63"/>
    <mergeCell ref="F64:G64"/>
    <mergeCell ref="F65:G65"/>
    <mergeCell ref="F66:G66"/>
    <mergeCell ref="F67:G67"/>
    <mergeCell ref="F56:G56"/>
    <mergeCell ref="F57:G57"/>
    <mergeCell ref="F58:G58"/>
    <mergeCell ref="F59:G59"/>
    <mergeCell ref="F60:G60"/>
    <mergeCell ref="F61:G61"/>
    <mergeCell ref="F50:G50"/>
    <mergeCell ref="F51:G51"/>
    <mergeCell ref="F52:G52"/>
    <mergeCell ref="F53:G53"/>
    <mergeCell ref="F54:G54"/>
    <mergeCell ref="F55:G55"/>
    <mergeCell ref="F44:G44"/>
    <mergeCell ref="F45:G45"/>
    <mergeCell ref="F46:G46"/>
    <mergeCell ref="F47:G47"/>
    <mergeCell ref="F48:G48"/>
    <mergeCell ref="F49:G49"/>
    <mergeCell ref="F38:G38"/>
    <mergeCell ref="F39:G39"/>
    <mergeCell ref="F40:G40"/>
    <mergeCell ref="F41:G41"/>
    <mergeCell ref="F42:G42"/>
    <mergeCell ref="F43:G43"/>
    <mergeCell ref="F32:G32"/>
    <mergeCell ref="F33:G33"/>
    <mergeCell ref="F34:G34"/>
    <mergeCell ref="F35:G35"/>
    <mergeCell ref="F36:G36"/>
    <mergeCell ref="F37:G37"/>
    <mergeCell ref="F26:G26"/>
    <mergeCell ref="F27:G27"/>
    <mergeCell ref="F28:G28"/>
    <mergeCell ref="F29:G29"/>
    <mergeCell ref="F30:G30"/>
    <mergeCell ref="F31:G31"/>
    <mergeCell ref="F20:G20"/>
    <mergeCell ref="F21:G21"/>
    <mergeCell ref="F22:G22"/>
    <mergeCell ref="F23:G23"/>
    <mergeCell ref="F24:G24"/>
    <mergeCell ref="F25:G25"/>
    <mergeCell ref="F14:G14"/>
    <mergeCell ref="F15:G15"/>
    <mergeCell ref="F16:G16"/>
    <mergeCell ref="F17:G17"/>
    <mergeCell ref="F18:G18"/>
    <mergeCell ref="F19:G19"/>
    <mergeCell ref="F8:G8"/>
    <mergeCell ref="F9:G9"/>
    <mergeCell ref="F10:G10"/>
    <mergeCell ref="F11:G11"/>
    <mergeCell ref="F12:G12"/>
    <mergeCell ref="F13:G13"/>
    <mergeCell ref="J188:K188"/>
    <mergeCell ref="J189:K189"/>
    <mergeCell ref="B3:C3"/>
    <mergeCell ref="F3:G3"/>
    <mergeCell ref="J3:K3"/>
    <mergeCell ref="A2:L2"/>
    <mergeCell ref="F4:G4"/>
    <mergeCell ref="F5:G5"/>
    <mergeCell ref="F6:G6"/>
    <mergeCell ref="F7:G7"/>
    <mergeCell ref="J182:K182"/>
    <mergeCell ref="J183:K183"/>
    <mergeCell ref="J184:K184"/>
    <mergeCell ref="J185:K185"/>
    <mergeCell ref="J186:K186"/>
    <mergeCell ref="J187:K187"/>
    <mergeCell ref="J176:K176"/>
    <mergeCell ref="J177:K177"/>
    <mergeCell ref="J178:K178"/>
    <mergeCell ref="J179:K179"/>
    <mergeCell ref="J180:K180"/>
    <mergeCell ref="J181:K181"/>
    <mergeCell ref="J170:K170"/>
    <mergeCell ref="J171:K171"/>
    <mergeCell ref="J172:K172"/>
    <mergeCell ref="J173:K173"/>
    <mergeCell ref="J174:K174"/>
    <mergeCell ref="J175:K175"/>
    <mergeCell ref="J164:K164"/>
    <mergeCell ref="J165:K165"/>
    <mergeCell ref="J166:K166"/>
    <mergeCell ref="J167:K167"/>
    <mergeCell ref="J168:K168"/>
    <mergeCell ref="J169:K169"/>
    <mergeCell ref="J158:K158"/>
    <mergeCell ref="J159:K159"/>
    <mergeCell ref="J160:K160"/>
    <mergeCell ref="J161:K161"/>
    <mergeCell ref="J162:K162"/>
    <mergeCell ref="J163:K163"/>
    <mergeCell ref="J152:K152"/>
    <mergeCell ref="J153:K153"/>
    <mergeCell ref="J154:K154"/>
    <mergeCell ref="J155:K155"/>
    <mergeCell ref="J156:K156"/>
    <mergeCell ref="J157:K157"/>
    <mergeCell ref="J146:K146"/>
    <mergeCell ref="J147:K147"/>
    <mergeCell ref="J148:K148"/>
    <mergeCell ref="J149:K149"/>
    <mergeCell ref="J150:K150"/>
    <mergeCell ref="J151:K151"/>
    <mergeCell ref="J140:K140"/>
    <mergeCell ref="J141:K141"/>
    <mergeCell ref="J142:K142"/>
    <mergeCell ref="J143:K143"/>
    <mergeCell ref="J144:K144"/>
    <mergeCell ref="J145:K145"/>
    <mergeCell ref="F187:G187"/>
    <mergeCell ref="F188:G188"/>
    <mergeCell ref="F189:G189"/>
    <mergeCell ref="J133:K133"/>
    <mergeCell ref="J134:K134"/>
    <mergeCell ref="J135:K135"/>
    <mergeCell ref="J136:K136"/>
    <mergeCell ref="J137:K137"/>
    <mergeCell ref="J138:K138"/>
    <mergeCell ref="J139:K139"/>
    <mergeCell ref="F181:G181"/>
    <mergeCell ref="F182:G182"/>
    <mergeCell ref="F183:G183"/>
    <mergeCell ref="F184:G184"/>
    <mergeCell ref="F185:G185"/>
    <mergeCell ref="F186:G186"/>
    <mergeCell ref="F175:G175"/>
    <mergeCell ref="F176:G176"/>
    <mergeCell ref="F177:G177"/>
    <mergeCell ref="F178:G178"/>
    <mergeCell ref="F179:G179"/>
    <mergeCell ref="F180:G180"/>
    <mergeCell ref="F169:G169"/>
    <mergeCell ref="F170:G170"/>
    <mergeCell ref="F171:G171"/>
    <mergeCell ref="F172:G172"/>
    <mergeCell ref="F173:G173"/>
    <mergeCell ref="F174:G174"/>
    <mergeCell ref="F163:G163"/>
    <mergeCell ref="F164:G164"/>
    <mergeCell ref="F165:G165"/>
    <mergeCell ref="F166:G166"/>
    <mergeCell ref="F167:G167"/>
    <mergeCell ref="F168:G168"/>
    <mergeCell ref="F157:G157"/>
    <mergeCell ref="F158:G158"/>
    <mergeCell ref="F159:G159"/>
    <mergeCell ref="F160:G160"/>
    <mergeCell ref="F161:G161"/>
    <mergeCell ref="F162:G162"/>
    <mergeCell ref="F151:G151"/>
    <mergeCell ref="F152:G152"/>
    <mergeCell ref="F153:G153"/>
    <mergeCell ref="F154:G154"/>
    <mergeCell ref="F155:G155"/>
    <mergeCell ref="F156:G156"/>
    <mergeCell ref="F145:G145"/>
    <mergeCell ref="F146:G146"/>
    <mergeCell ref="F147:G147"/>
    <mergeCell ref="F148:G148"/>
    <mergeCell ref="F149:G149"/>
    <mergeCell ref="F150:G150"/>
    <mergeCell ref="F139:G139"/>
    <mergeCell ref="F140:G140"/>
    <mergeCell ref="F141:G141"/>
    <mergeCell ref="F142:G142"/>
    <mergeCell ref="F143:G143"/>
    <mergeCell ref="F144:G144"/>
    <mergeCell ref="F133:G133"/>
    <mergeCell ref="F134:G134"/>
    <mergeCell ref="F135:G135"/>
    <mergeCell ref="F136:G136"/>
    <mergeCell ref="F137:G137"/>
    <mergeCell ref="F138:G138"/>
    <mergeCell ref="B184:C184"/>
    <mergeCell ref="B185:C185"/>
    <mergeCell ref="B186:C186"/>
    <mergeCell ref="B187:C187"/>
    <mergeCell ref="B188:C188"/>
    <mergeCell ref="B189:C189"/>
    <mergeCell ref="B178:C178"/>
    <mergeCell ref="B179:C179"/>
    <mergeCell ref="B180:C180"/>
    <mergeCell ref="B181:C181"/>
    <mergeCell ref="B182:C182"/>
    <mergeCell ref="B183:C183"/>
    <mergeCell ref="B172:C172"/>
    <mergeCell ref="B173:C173"/>
    <mergeCell ref="B174:C174"/>
    <mergeCell ref="B175:C175"/>
    <mergeCell ref="B176:C176"/>
    <mergeCell ref="B177:C177"/>
    <mergeCell ref="B166:C166"/>
    <mergeCell ref="B167:C167"/>
    <mergeCell ref="B168:C168"/>
    <mergeCell ref="B169:C169"/>
    <mergeCell ref="B170:C170"/>
    <mergeCell ref="B171:C171"/>
    <mergeCell ref="B160:C160"/>
    <mergeCell ref="B161:C161"/>
    <mergeCell ref="B162:C162"/>
    <mergeCell ref="B163:C163"/>
    <mergeCell ref="B164:C164"/>
    <mergeCell ref="B165:C165"/>
    <mergeCell ref="B154:C154"/>
    <mergeCell ref="B155:C155"/>
    <mergeCell ref="B156:C156"/>
    <mergeCell ref="B157:C157"/>
    <mergeCell ref="B158:C158"/>
    <mergeCell ref="B159:C159"/>
    <mergeCell ref="B148:C148"/>
    <mergeCell ref="B149:C149"/>
    <mergeCell ref="B150:C150"/>
    <mergeCell ref="B151:C151"/>
    <mergeCell ref="B152:C152"/>
    <mergeCell ref="B153:C153"/>
    <mergeCell ref="B142:C142"/>
    <mergeCell ref="B143:C143"/>
    <mergeCell ref="B144:C144"/>
    <mergeCell ref="B145:C145"/>
    <mergeCell ref="B146:C146"/>
    <mergeCell ref="B147:C147"/>
    <mergeCell ref="B136:C136"/>
    <mergeCell ref="B137:C137"/>
    <mergeCell ref="B138:C138"/>
    <mergeCell ref="B139:C139"/>
    <mergeCell ref="B140:C140"/>
    <mergeCell ref="B141:C141"/>
    <mergeCell ref="B130:C130"/>
    <mergeCell ref="B131:C131"/>
    <mergeCell ref="B132:C132"/>
    <mergeCell ref="B133:C133"/>
    <mergeCell ref="B134:C134"/>
    <mergeCell ref="B135:C135"/>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74" r:id="rId1"/>
</worksheet>
</file>

<file path=xl/worksheets/sheet9.xml><?xml version="1.0" encoding="utf-8"?>
<worksheet xmlns="http://schemas.openxmlformats.org/spreadsheetml/2006/main" xmlns:r="http://schemas.openxmlformats.org/officeDocument/2006/relationships">
  <sheetPr>
    <pageSetUpPr fitToPage="1"/>
  </sheetPr>
  <dimension ref="A1:M618"/>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9.28125" style="7" customWidth="1"/>
    <col min="2" max="11" width="11.28125" style="6" customWidth="1"/>
    <col min="12" max="12" width="1.7109375" style="6" customWidth="1"/>
    <col min="13" max="16384" width="0" style="6" hidden="1" customWidth="1"/>
  </cols>
  <sheetData>
    <row r="1" spans="1:13" ht="30" customHeight="1">
      <c r="A1" s="63" t="s">
        <v>1226</v>
      </c>
      <c r="B1" s="64" t="s">
        <v>1227</v>
      </c>
      <c r="C1" s="64" t="s">
        <v>962</v>
      </c>
      <c r="D1" s="64" t="s">
        <v>2799</v>
      </c>
      <c r="E1" s="64" t="s">
        <v>2797</v>
      </c>
      <c r="F1" s="64" t="s">
        <v>2798</v>
      </c>
      <c r="G1" s="64" t="s">
        <v>1228</v>
      </c>
      <c r="H1" s="64" t="s">
        <v>2800</v>
      </c>
      <c r="I1" s="64" t="s">
        <v>2801</v>
      </c>
      <c r="J1" s="64" t="s">
        <v>1229</v>
      </c>
      <c r="M1" s="6"/>
    </row>
    <row r="2" spans="1:11" ht="30" customHeight="1">
      <c r="A2" s="513" t="s">
        <v>1297</v>
      </c>
      <c r="B2" s="514"/>
      <c r="C2" s="515"/>
      <c r="D2" s="515"/>
      <c r="E2" s="515"/>
      <c r="F2" s="515"/>
      <c r="G2" s="515"/>
      <c r="H2" s="515"/>
      <c r="I2" s="515"/>
      <c r="J2" s="515"/>
      <c r="K2" s="516"/>
    </row>
    <row r="3" spans="1:11" ht="12.75">
      <c r="A3" s="87" t="s">
        <v>2529</v>
      </c>
      <c r="B3" s="517" t="s">
        <v>1298</v>
      </c>
      <c r="C3" s="518"/>
      <c r="D3" s="518"/>
      <c r="E3" s="518"/>
      <c r="F3" s="518"/>
      <c r="G3" s="518"/>
      <c r="H3" s="518"/>
      <c r="I3" s="518"/>
      <c r="J3" s="518"/>
      <c r="K3" s="518"/>
    </row>
    <row r="4" spans="1:11" ht="13.5" customHeight="1">
      <c r="A4" s="164" t="s">
        <v>1299</v>
      </c>
      <c r="B4" s="519" t="s">
        <v>1300</v>
      </c>
      <c r="C4" s="520"/>
      <c r="D4" s="520"/>
      <c r="E4" s="520"/>
      <c r="F4" s="520"/>
      <c r="G4" s="520"/>
      <c r="H4" s="520"/>
      <c r="I4" s="520"/>
      <c r="J4" s="520"/>
      <c r="K4" s="521"/>
    </row>
    <row r="5" spans="1:11" ht="13.5" customHeight="1">
      <c r="A5" s="165" t="s">
        <v>1301</v>
      </c>
      <c r="B5" s="510" t="s">
        <v>1302</v>
      </c>
      <c r="C5" s="511"/>
      <c r="D5" s="511"/>
      <c r="E5" s="511"/>
      <c r="F5" s="511"/>
      <c r="G5" s="511"/>
      <c r="H5" s="511"/>
      <c r="I5" s="511"/>
      <c r="J5" s="511"/>
      <c r="K5" s="512"/>
    </row>
    <row r="6" spans="1:11" ht="13.5" customHeight="1">
      <c r="A6" s="165" t="s">
        <v>1303</v>
      </c>
      <c r="B6" s="510" t="s">
        <v>1304</v>
      </c>
      <c r="C6" s="511"/>
      <c r="D6" s="511"/>
      <c r="E6" s="511"/>
      <c r="F6" s="511"/>
      <c r="G6" s="511"/>
      <c r="H6" s="511"/>
      <c r="I6" s="511"/>
      <c r="J6" s="511"/>
      <c r="K6" s="512"/>
    </row>
    <row r="7" spans="1:11" ht="13.5" customHeight="1">
      <c r="A7" s="165" t="s">
        <v>1305</v>
      </c>
      <c r="B7" s="510" t="s">
        <v>1306</v>
      </c>
      <c r="C7" s="511"/>
      <c r="D7" s="511"/>
      <c r="E7" s="511"/>
      <c r="F7" s="511"/>
      <c r="G7" s="511"/>
      <c r="H7" s="511"/>
      <c r="I7" s="511"/>
      <c r="J7" s="511"/>
      <c r="K7" s="512"/>
    </row>
    <row r="8" spans="1:11" ht="13.5" customHeight="1">
      <c r="A8" s="165" t="s">
        <v>1307</v>
      </c>
      <c r="B8" s="510" t="s">
        <v>1308</v>
      </c>
      <c r="C8" s="511"/>
      <c r="D8" s="511"/>
      <c r="E8" s="511"/>
      <c r="F8" s="511"/>
      <c r="G8" s="511"/>
      <c r="H8" s="511"/>
      <c r="I8" s="511"/>
      <c r="J8" s="511"/>
      <c r="K8" s="512"/>
    </row>
    <row r="9" spans="1:11" ht="13.5" customHeight="1">
      <c r="A9" s="165" t="s">
        <v>1309</v>
      </c>
      <c r="B9" s="510" t="s">
        <v>1310</v>
      </c>
      <c r="C9" s="511"/>
      <c r="D9" s="511"/>
      <c r="E9" s="511"/>
      <c r="F9" s="511"/>
      <c r="G9" s="511"/>
      <c r="H9" s="511"/>
      <c r="I9" s="511"/>
      <c r="J9" s="511"/>
      <c r="K9" s="512"/>
    </row>
    <row r="10" spans="1:11" ht="13.5" customHeight="1">
      <c r="A10" s="165" t="s">
        <v>1311</v>
      </c>
      <c r="B10" s="510" t="s">
        <v>1312</v>
      </c>
      <c r="C10" s="511"/>
      <c r="D10" s="511"/>
      <c r="E10" s="511"/>
      <c r="F10" s="511"/>
      <c r="G10" s="511"/>
      <c r="H10" s="511"/>
      <c r="I10" s="511"/>
      <c r="J10" s="511"/>
      <c r="K10" s="512"/>
    </row>
    <row r="11" spans="1:11" ht="13.5" customHeight="1">
      <c r="A11" s="165" t="s">
        <v>1313</v>
      </c>
      <c r="B11" s="510" t="s">
        <v>1314</v>
      </c>
      <c r="C11" s="511"/>
      <c r="D11" s="511"/>
      <c r="E11" s="511"/>
      <c r="F11" s="511"/>
      <c r="G11" s="511"/>
      <c r="H11" s="511"/>
      <c r="I11" s="511"/>
      <c r="J11" s="511"/>
      <c r="K11" s="512"/>
    </row>
    <row r="12" spans="1:11" ht="13.5" customHeight="1">
      <c r="A12" s="165" t="s">
        <v>1315</v>
      </c>
      <c r="B12" s="510" t="s">
        <v>1316</v>
      </c>
      <c r="C12" s="511"/>
      <c r="D12" s="511"/>
      <c r="E12" s="511"/>
      <c r="F12" s="511"/>
      <c r="G12" s="511"/>
      <c r="H12" s="511"/>
      <c r="I12" s="511"/>
      <c r="J12" s="511"/>
      <c r="K12" s="512"/>
    </row>
    <row r="13" spans="1:11" ht="13.5" customHeight="1">
      <c r="A13" s="165" t="s">
        <v>1317</v>
      </c>
      <c r="B13" s="510" t="s">
        <v>1318</v>
      </c>
      <c r="C13" s="511"/>
      <c r="D13" s="511"/>
      <c r="E13" s="511"/>
      <c r="F13" s="511"/>
      <c r="G13" s="511"/>
      <c r="H13" s="511"/>
      <c r="I13" s="511"/>
      <c r="J13" s="511"/>
      <c r="K13" s="512"/>
    </row>
    <row r="14" spans="1:11" ht="13.5" customHeight="1">
      <c r="A14" s="165" t="s">
        <v>1319</v>
      </c>
      <c r="B14" s="510" t="s">
        <v>1320</v>
      </c>
      <c r="C14" s="511"/>
      <c r="D14" s="511"/>
      <c r="E14" s="511"/>
      <c r="F14" s="511"/>
      <c r="G14" s="511"/>
      <c r="H14" s="511"/>
      <c r="I14" s="511"/>
      <c r="J14" s="511"/>
      <c r="K14" s="512"/>
    </row>
    <row r="15" spans="1:11" ht="13.5" customHeight="1">
      <c r="A15" s="165" t="s">
        <v>1321</v>
      </c>
      <c r="B15" s="510" t="s">
        <v>1322</v>
      </c>
      <c r="C15" s="511"/>
      <c r="D15" s="511"/>
      <c r="E15" s="511"/>
      <c r="F15" s="511"/>
      <c r="G15" s="511"/>
      <c r="H15" s="511"/>
      <c r="I15" s="511"/>
      <c r="J15" s="511"/>
      <c r="K15" s="512"/>
    </row>
    <row r="16" spans="1:11" ht="13.5" customHeight="1">
      <c r="A16" s="165" t="s">
        <v>1323</v>
      </c>
      <c r="B16" s="510" t="s">
        <v>1324</v>
      </c>
      <c r="C16" s="511"/>
      <c r="D16" s="511"/>
      <c r="E16" s="511"/>
      <c r="F16" s="511"/>
      <c r="G16" s="511"/>
      <c r="H16" s="511"/>
      <c r="I16" s="511"/>
      <c r="J16" s="511"/>
      <c r="K16" s="512"/>
    </row>
    <row r="17" spans="1:11" ht="13.5" customHeight="1">
      <c r="A17" s="165" t="s">
        <v>1325</v>
      </c>
      <c r="B17" s="510" t="s">
        <v>2060</v>
      </c>
      <c r="C17" s="511"/>
      <c r="D17" s="511"/>
      <c r="E17" s="511"/>
      <c r="F17" s="511"/>
      <c r="G17" s="511"/>
      <c r="H17" s="511"/>
      <c r="I17" s="511"/>
      <c r="J17" s="511"/>
      <c r="K17" s="512"/>
    </row>
    <row r="18" spans="1:11" ht="13.5" customHeight="1">
      <c r="A18" s="165" t="s">
        <v>2061</v>
      </c>
      <c r="B18" s="510" t="s">
        <v>2062</v>
      </c>
      <c r="C18" s="511"/>
      <c r="D18" s="511"/>
      <c r="E18" s="511"/>
      <c r="F18" s="511"/>
      <c r="G18" s="511"/>
      <c r="H18" s="511"/>
      <c r="I18" s="511"/>
      <c r="J18" s="511"/>
      <c r="K18" s="512"/>
    </row>
    <row r="19" spans="1:11" ht="13.5" customHeight="1">
      <c r="A19" s="165" t="s">
        <v>2063</v>
      </c>
      <c r="B19" s="510" t="s">
        <v>2064</v>
      </c>
      <c r="C19" s="511"/>
      <c r="D19" s="511"/>
      <c r="E19" s="511"/>
      <c r="F19" s="511"/>
      <c r="G19" s="511"/>
      <c r="H19" s="511"/>
      <c r="I19" s="511"/>
      <c r="J19" s="511"/>
      <c r="K19" s="512"/>
    </row>
    <row r="20" spans="1:11" ht="13.5" customHeight="1">
      <c r="A20" s="165" t="s">
        <v>2065</v>
      </c>
      <c r="B20" s="510" t="s">
        <v>2066</v>
      </c>
      <c r="C20" s="511"/>
      <c r="D20" s="511"/>
      <c r="E20" s="511"/>
      <c r="F20" s="511"/>
      <c r="G20" s="511"/>
      <c r="H20" s="511"/>
      <c r="I20" s="511"/>
      <c r="J20" s="511"/>
      <c r="K20" s="512"/>
    </row>
    <row r="21" spans="1:11" ht="13.5" customHeight="1">
      <c r="A21" s="165" t="s">
        <v>2067</v>
      </c>
      <c r="B21" s="510" t="s">
        <v>2068</v>
      </c>
      <c r="C21" s="511"/>
      <c r="D21" s="511"/>
      <c r="E21" s="511"/>
      <c r="F21" s="511"/>
      <c r="G21" s="511"/>
      <c r="H21" s="511"/>
      <c r="I21" s="511"/>
      <c r="J21" s="511"/>
      <c r="K21" s="512"/>
    </row>
    <row r="22" spans="1:11" ht="13.5" customHeight="1">
      <c r="A22" s="165" t="s">
        <v>2069</v>
      </c>
      <c r="B22" s="510" t="s">
        <v>2070</v>
      </c>
      <c r="C22" s="511"/>
      <c r="D22" s="511"/>
      <c r="E22" s="511"/>
      <c r="F22" s="511"/>
      <c r="G22" s="511"/>
      <c r="H22" s="511"/>
      <c r="I22" s="511"/>
      <c r="J22" s="511"/>
      <c r="K22" s="512"/>
    </row>
    <row r="23" spans="1:11" ht="13.5" customHeight="1">
      <c r="A23" s="165" t="s">
        <v>2071</v>
      </c>
      <c r="B23" s="510" t="s">
        <v>351</v>
      </c>
      <c r="C23" s="511"/>
      <c r="D23" s="511"/>
      <c r="E23" s="511"/>
      <c r="F23" s="511"/>
      <c r="G23" s="511"/>
      <c r="H23" s="511"/>
      <c r="I23" s="511"/>
      <c r="J23" s="511"/>
      <c r="K23" s="512"/>
    </row>
    <row r="24" spans="1:11" ht="13.5" customHeight="1">
      <c r="A24" s="165" t="s">
        <v>2072</v>
      </c>
      <c r="B24" s="510" t="s">
        <v>2073</v>
      </c>
      <c r="C24" s="511"/>
      <c r="D24" s="511"/>
      <c r="E24" s="511"/>
      <c r="F24" s="511"/>
      <c r="G24" s="511"/>
      <c r="H24" s="511"/>
      <c r="I24" s="511"/>
      <c r="J24" s="511"/>
      <c r="K24" s="512"/>
    </row>
    <row r="25" spans="1:11" ht="13.5" customHeight="1">
      <c r="A25" s="165" t="s">
        <v>2074</v>
      </c>
      <c r="B25" s="510" t="s">
        <v>350</v>
      </c>
      <c r="C25" s="511"/>
      <c r="D25" s="511"/>
      <c r="E25" s="511"/>
      <c r="F25" s="511"/>
      <c r="G25" s="511"/>
      <c r="H25" s="511"/>
      <c r="I25" s="511"/>
      <c r="J25" s="511"/>
      <c r="K25" s="512"/>
    </row>
    <row r="26" spans="1:11" ht="13.5" customHeight="1">
      <c r="A26" s="165" t="s">
        <v>2075</v>
      </c>
      <c r="B26" s="510" t="s">
        <v>352</v>
      </c>
      <c r="C26" s="511"/>
      <c r="D26" s="511"/>
      <c r="E26" s="511"/>
      <c r="F26" s="511"/>
      <c r="G26" s="511"/>
      <c r="H26" s="511"/>
      <c r="I26" s="511"/>
      <c r="J26" s="511"/>
      <c r="K26" s="512"/>
    </row>
    <row r="27" spans="1:11" ht="13.5" customHeight="1">
      <c r="A27" s="165" t="s">
        <v>2076</v>
      </c>
      <c r="B27" s="510" t="s">
        <v>353</v>
      </c>
      <c r="C27" s="511"/>
      <c r="D27" s="511"/>
      <c r="E27" s="511"/>
      <c r="F27" s="511"/>
      <c r="G27" s="511"/>
      <c r="H27" s="511"/>
      <c r="I27" s="511"/>
      <c r="J27" s="511"/>
      <c r="K27" s="512"/>
    </row>
    <row r="28" spans="1:11" ht="13.5" customHeight="1">
      <c r="A28" s="165" t="s">
        <v>2077</v>
      </c>
      <c r="B28" s="510" t="s">
        <v>354</v>
      </c>
      <c r="C28" s="511"/>
      <c r="D28" s="511"/>
      <c r="E28" s="511"/>
      <c r="F28" s="511"/>
      <c r="G28" s="511"/>
      <c r="H28" s="511"/>
      <c r="I28" s="511"/>
      <c r="J28" s="511"/>
      <c r="K28" s="512"/>
    </row>
    <row r="29" spans="1:11" ht="13.5" customHeight="1">
      <c r="A29" s="165" t="s">
        <v>2078</v>
      </c>
      <c r="B29" s="510" t="s">
        <v>2079</v>
      </c>
      <c r="C29" s="511"/>
      <c r="D29" s="511"/>
      <c r="E29" s="511"/>
      <c r="F29" s="511"/>
      <c r="G29" s="511"/>
      <c r="H29" s="511"/>
      <c r="I29" s="511"/>
      <c r="J29" s="511"/>
      <c r="K29" s="512"/>
    </row>
    <row r="30" spans="1:11" ht="13.5" customHeight="1">
      <c r="A30" s="165" t="s">
        <v>2080</v>
      </c>
      <c r="B30" s="510" t="s">
        <v>2081</v>
      </c>
      <c r="C30" s="511"/>
      <c r="D30" s="511"/>
      <c r="E30" s="511"/>
      <c r="F30" s="511"/>
      <c r="G30" s="511"/>
      <c r="H30" s="511"/>
      <c r="I30" s="511"/>
      <c r="J30" s="511"/>
      <c r="K30" s="512"/>
    </row>
    <row r="31" spans="1:11" ht="13.5" customHeight="1">
      <c r="A31" s="165" t="s">
        <v>2082</v>
      </c>
      <c r="B31" s="510" t="s">
        <v>16</v>
      </c>
      <c r="C31" s="511"/>
      <c r="D31" s="511"/>
      <c r="E31" s="511"/>
      <c r="F31" s="511"/>
      <c r="G31" s="511"/>
      <c r="H31" s="511"/>
      <c r="I31" s="511"/>
      <c r="J31" s="511"/>
      <c r="K31" s="512"/>
    </row>
    <row r="32" spans="1:11" ht="13.5" customHeight="1">
      <c r="A32" s="165" t="s">
        <v>17</v>
      </c>
      <c r="B32" s="510" t="s">
        <v>18</v>
      </c>
      <c r="C32" s="511"/>
      <c r="D32" s="511"/>
      <c r="E32" s="511"/>
      <c r="F32" s="511"/>
      <c r="G32" s="511"/>
      <c r="H32" s="511"/>
      <c r="I32" s="511"/>
      <c r="J32" s="511"/>
      <c r="K32" s="512"/>
    </row>
    <row r="33" spans="1:11" ht="13.5" customHeight="1">
      <c r="A33" s="165" t="s">
        <v>19</v>
      </c>
      <c r="B33" s="510" t="s">
        <v>20</v>
      </c>
      <c r="C33" s="511"/>
      <c r="D33" s="511"/>
      <c r="E33" s="511"/>
      <c r="F33" s="511"/>
      <c r="G33" s="511"/>
      <c r="H33" s="511"/>
      <c r="I33" s="511"/>
      <c r="J33" s="511"/>
      <c r="K33" s="512"/>
    </row>
    <row r="34" spans="1:11" ht="13.5" customHeight="1">
      <c r="A34" s="165" t="s">
        <v>21</v>
      </c>
      <c r="B34" s="510" t="s">
        <v>22</v>
      </c>
      <c r="C34" s="511"/>
      <c r="D34" s="511"/>
      <c r="E34" s="511"/>
      <c r="F34" s="511"/>
      <c r="G34" s="511"/>
      <c r="H34" s="511"/>
      <c r="I34" s="511"/>
      <c r="J34" s="511"/>
      <c r="K34" s="512"/>
    </row>
    <row r="35" spans="1:11" ht="13.5" customHeight="1">
      <c r="A35" s="165" t="s">
        <v>23</v>
      </c>
      <c r="B35" s="510" t="s">
        <v>24</v>
      </c>
      <c r="C35" s="511"/>
      <c r="D35" s="511"/>
      <c r="E35" s="511"/>
      <c r="F35" s="511"/>
      <c r="G35" s="511"/>
      <c r="H35" s="511"/>
      <c r="I35" s="511"/>
      <c r="J35" s="511"/>
      <c r="K35" s="512"/>
    </row>
    <row r="36" spans="1:11" ht="13.5" customHeight="1">
      <c r="A36" s="165" t="s">
        <v>25</v>
      </c>
      <c r="B36" s="510" t="s">
        <v>26</v>
      </c>
      <c r="C36" s="511"/>
      <c r="D36" s="511"/>
      <c r="E36" s="511"/>
      <c r="F36" s="511"/>
      <c r="G36" s="511"/>
      <c r="H36" s="511"/>
      <c r="I36" s="511"/>
      <c r="J36" s="511"/>
      <c r="K36" s="512"/>
    </row>
    <row r="37" spans="1:11" ht="13.5" customHeight="1">
      <c r="A37" s="165" t="s">
        <v>27</v>
      </c>
      <c r="B37" s="510" t="s">
        <v>28</v>
      </c>
      <c r="C37" s="511"/>
      <c r="D37" s="511"/>
      <c r="E37" s="511"/>
      <c r="F37" s="511"/>
      <c r="G37" s="511"/>
      <c r="H37" s="511"/>
      <c r="I37" s="511"/>
      <c r="J37" s="511"/>
      <c r="K37" s="512"/>
    </row>
    <row r="38" spans="1:11" ht="13.5" customHeight="1">
      <c r="A38" s="165" t="s">
        <v>29</v>
      </c>
      <c r="B38" s="510" t="s">
        <v>30</v>
      </c>
      <c r="C38" s="511"/>
      <c r="D38" s="511"/>
      <c r="E38" s="511"/>
      <c r="F38" s="511"/>
      <c r="G38" s="511"/>
      <c r="H38" s="511"/>
      <c r="I38" s="511"/>
      <c r="J38" s="511"/>
      <c r="K38" s="512"/>
    </row>
    <row r="39" spans="1:11" ht="13.5" customHeight="1">
      <c r="A39" s="165" t="s">
        <v>31</v>
      </c>
      <c r="B39" s="510" t="s">
        <v>32</v>
      </c>
      <c r="C39" s="511"/>
      <c r="D39" s="511"/>
      <c r="E39" s="511"/>
      <c r="F39" s="511"/>
      <c r="G39" s="511"/>
      <c r="H39" s="511"/>
      <c r="I39" s="511"/>
      <c r="J39" s="511"/>
      <c r="K39" s="512"/>
    </row>
    <row r="40" spans="1:11" ht="13.5" customHeight="1">
      <c r="A40" s="165" t="s">
        <v>33</v>
      </c>
      <c r="B40" s="510" t="s">
        <v>355</v>
      </c>
      <c r="C40" s="511"/>
      <c r="D40" s="511"/>
      <c r="E40" s="511"/>
      <c r="F40" s="511"/>
      <c r="G40" s="511"/>
      <c r="H40" s="511"/>
      <c r="I40" s="511"/>
      <c r="J40" s="511"/>
      <c r="K40" s="512"/>
    </row>
    <row r="41" spans="1:11" ht="13.5" customHeight="1">
      <c r="A41" s="165" t="s">
        <v>34</v>
      </c>
      <c r="B41" s="510" t="s">
        <v>35</v>
      </c>
      <c r="C41" s="511"/>
      <c r="D41" s="511"/>
      <c r="E41" s="511"/>
      <c r="F41" s="511"/>
      <c r="G41" s="511"/>
      <c r="H41" s="511"/>
      <c r="I41" s="511"/>
      <c r="J41" s="511"/>
      <c r="K41" s="512"/>
    </row>
    <row r="42" spans="1:11" ht="13.5" customHeight="1">
      <c r="A42" s="165" t="s">
        <v>36</v>
      </c>
      <c r="B42" s="510" t="s">
        <v>37</v>
      </c>
      <c r="C42" s="511"/>
      <c r="D42" s="511"/>
      <c r="E42" s="511"/>
      <c r="F42" s="511"/>
      <c r="G42" s="511"/>
      <c r="H42" s="511"/>
      <c r="I42" s="511"/>
      <c r="J42" s="511"/>
      <c r="K42" s="512"/>
    </row>
    <row r="43" spans="1:11" ht="13.5" customHeight="1">
      <c r="A43" s="165" t="s">
        <v>38</v>
      </c>
      <c r="B43" s="510" t="s">
        <v>39</v>
      </c>
      <c r="C43" s="511"/>
      <c r="D43" s="511"/>
      <c r="E43" s="511"/>
      <c r="F43" s="511"/>
      <c r="G43" s="511"/>
      <c r="H43" s="511"/>
      <c r="I43" s="511"/>
      <c r="J43" s="511"/>
      <c r="K43" s="512"/>
    </row>
    <row r="44" spans="1:11" ht="13.5" customHeight="1">
      <c r="A44" s="165" t="s">
        <v>40</v>
      </c>
      <c r="B44" s="510" t="s">
        <v>41</v>
      </c>
      <c r="C44" s="511"/>
      <c r="D44" s="511"/>
      <c r="E44" s="511"/>
      <c r="F44" s="511"/>
      <c r="G44" s="511"/>
      <c r="H44" s="511"/>
      <c r="I44" s="511"/>
      <c r="J44" s="511"/>
      <c r="K44" s="512"/>
    </row>
    <row r="45" spans="1:11" ht="13.5" customHeight="1">
      <c r="A45" s="165" t="s">
        <v>42</v>
      </c>
      <c r="B45" s="510" t="s">
        <v>43</v>
      </c>
      <c r="C45" s="511"/>
      <c r="D45" s="511"/>
      <c r="E45" s="511"/>
      <c r="F45" s="511"/>
      <c r="G45" s="511"/>
      <c r="H45" s="511"/>
      <c r="I45" s="511"/>
      <c r="J45" s="511"/>
      <c r="K45" s="512"/>
    </row>
    <row r="46" spans="1:11" ht="13.5" customHeight="1">
      <c r="A46" s="165" t="s">
        <v>44</v>
      </c>
      <c r="B46" s="510" t="s">
        <v>45</v>
      </c>
      <c r="C46" s="511"/>
      <c r="D46" s="511"/>
      <c r="E46" s="511"/>
      <c r="F46" s="511"/>
      <c r="G46" s="511"/>
      <c r="H46" s="511"/>
      <c r="I46" s="511"/>
      <c r="J46" s="511"/>
      <c r="K46" s="512"/>
    </row>
    <row r="47" spans="1:11" ht="13.5" customHeight="1">
      <c r="A47" s="165" t="s">
        <v>46</v>
      </c>
      <c r="B47" s="510" t="s">
        <v>47</v>
      </c>
      <c r="C47" s="511"/>
      <c r="D47" s="511"/>
      <c r="E47" s="511"/>
      <c r="F47" s="511"/>
      <c r="G47" s="511"/>
      <c r="H47" s="511"/>
      <c r="I47" s="511"/>
      <c r="J47" s="511"/>
      <c r="K47" s="512"/>
    </row>
    <row r="48" spans="1:11" ht="13.5" customHeight="1">
      <c r="A48" s="165" t="s">
        <v>48</v>
      </c>
      <c r="B48" s="510" t="s">
        <v>49</v>
      </c>
      <c r="C48" s="511"/>
      <c r="D48" s="511"/>
      <c r="E48" s="511"/>
      <c r="F48" s="511"/>
      <c r="G48" s="511"/>
      <c r="H48" s="511"/>
      <c r="I48" s="511"/>
      <c r="J48" s="511"/>
      <c r="K48" s="512"/>
    </row>
    <row r="49" spans="1:11" ht="13.5" customHeight="1">
      <c r="A49" s="165" t="s">
        <v>50</v>
      </c>
      <c r="B49" s="510" t="s">
        <v>51</v>
      </c>
      <c r="C49" s="511"/>
      <c r="D49" s="511"/>
      <c r="E49" s="511"/>
      <c r="F49" s="511"/>
      <c r="G49" s="511"/>
      <c r="H49" s="511"/>
      <c r="I49" s="511"/>
      <c r="J49" s="511"/>
      <c r="K49" s="512"/>
    </row>
    <row r="50" spans="1:11" ht="13.5" customHeight="1">
      <c r="A50" s="165" t="s">
        <v>52</v>
      </c>
      <c r="B50" s="510" t="s">
        <v>53</v>
      </c>
      <c r="C50" s="511"/>
      <c r="D50" s="511"/>
      <c r="E50" s="511"/>
      <c r="F50" s="511"/>
      <c r="G50" s="511"/>
      <c r="H50" s="511"/>
      <c r="I50" s="511"/>
      <c r="J50" s="511"/>
      <c r="K50" s="512"/>
    </row>
    <row r="51" spans="1:11" ht="13.5" customHeight="1">
      <c r="A51" s="165" t="s">
        <v>54</v>
      </c>
      <c r="B51" s="510" t="s">
        <v>55</v>
      </c>
      <c r="C51" s="511"/>
      <c r="D51" s="511"/>
      <c r="E51" s="511"/>
      <c r="F51" s="511"/>
      <c r="G51" s="511"/>
      <c r="H51" s="511"/>
      <c r="I51" s="511"/>
      <c r="J51" s="511"/>
      <c r="K51" s="512"/>
    </row>
    <row r="52" spans="1:11" ht="13.5" customHeight="1">
      <c r="A52" s="165" t="s">
        <v>56</v>
      </c>
      <c r="B52" s="510" t="s">
        <v>57</v>
      </c>
      <c r="C52" s="511"/>
      <c r="D52" s="511"/>
      <c r="E52" s="511"/>
      <c r="F52" s="511"/>
      <c r="G52" s="511"/>
      <c r="H52" s="511"/>
      <c r="I52" s="511"/>
      <c r="J52" s="511"/>
      <c r="K52" s="512"/>
    </row>
    <row r="53" spans="1:11" ht="13.5" customHeight="1">
      <c r="A53" s="165" t="s">
        <v>58</v>
      </c>
      <c r="B53" s="510" t="s">
        <v>59</v>
      </c>
      <c r="C53" s="511"/>
      <c r="D53" s="511"/>
      <c r="E53" s="511"/>
      <c r="F53" s="511"/>
      <c r="G53" s="511"/>
      <c r="H53" s="511"/>
      <c r="I53" s="511"/>
      <c r="J53" s="511"/>
      <c r="K53" s="512"/>
    </row>
    <row r="54" spans="1:11" ht="13.5" customHeight="1">
      <c r="A54" s="165" t="s">
        <v>60</v>
      </c>
      <c r="B54" s="510" t="s">
        <v>61</v>
      </c>
      <c r="C54" s="511"/>
      <c r="D54" s="511"/>
      <c r="E54" s="511"/>
      <c r="F54" s="511"/>
      <c r="G54" s="511"/>
      <c r="H54" s="511"/>
      <c r="I54" s="511"/>
      <c r="J54" s="511"/>
      <c r="K54" s="512"/>
    </row>
    <row r="55" spans="1:11" ht="13.5" customHeight="1">
      <c r="A55" s="165" t="s">
        <v>62</v>
      </c>
      <c r="B55" s="510" t="s">
        <v>63</v>
      </c>
      <c r="C55" s="511"/>
      <c r="D55" s="511"/>
      <c r="E55" s="511"/>
      <c r="F55" s="511"/>
      <c r="G55" s="511"/>
      <c r="H55" s="511"/>
      <c r="I55" s="511"/>
      <c r="J55" s="511"/>
      <c r="K55" s="512"/>
    </row>
    <row r="56" spans="1:11" ht="13.5" customHeight="1">
      <c r="A56" s="165" t="s">
        <v>64</v>
      </c>
      <c r="B56" s="510" t="s">
        <v>65</v>
      </c>
      <c r="C56" s="511"/>
      <c r="D56" s="511"/>
      <c r="E56" s="511"/>
      <c r="F56" s="511"/>
      <c r="G56" s="511"/>
      <c r="H56" s="511"/>
      <c r="I56" s="511"/>
      <c r="J56" s="511"/>
      <c r="K56" s="512"/>
    </row>
    <row r="57" spans="1:11" ht="13.5" customHeight="1">
      <c r="A57" s="165" t="s">
        <v>66</v>
      </c>
      <c r="B57" s="510" t="s">
        <v>67</v>
      </c>
      <c r="C57" s="511"/>
      <c r="D57" s="511"/>
      <c r="E57" s="511"/>
      <c r="F57" s="511"/>
      <c r="G57" s="511"/>
      <c r="H57" s="511"/>
      <c r="I57" s="511"/>
      <c r="J57" s="511"/>
      <c r="K57" s="512"/>
    </row>
    <row r="58" spans="1:11" ht="13.5" customHeight="1">
      <c r="A58" s="165" t="s">
        <v>68</v>
      </c>
      <c r="B58" s="510" t="s">
        <v>1693</v>
      </c>
      <c r="C58" s="511"/>
      <c r="D58" s="511"/>
      <c r="E58" s="511"/>
      <c r="F58" s="511"/>
      <c r="G58" s="511"/>
      <c r="H58" s="511"/>
      <c r="I58" s="511"/>
      <c r="J58" s="511"/>
      <c r="K58" s="512"/>
    </row>
    <row r="59" spans="1:11" ht="13.5" customHeight="1">
      <c r="A59" s="165" t="s">
        <v>1694</v>
      </c>
      <c r="B59" s="510" t="s">
        <v>1695</v>
      </c>
      <c r="C59" s="511"/>
      <c r="D59" s="511"/>
      <c r="E59" s="511"/>
      <c r="F59" s="511"/>
      <c r="G59" s="511"/>
      <c r="H59" s="511"/>
      <c r="I59" s="511"/>
      <c r="J59" s="511"/>
      <c r="K59" s="512"/>
    </row>
    <row r="60" spans="1:11" ht="13.5" customHeight="1">
      <c r="A60" s="165" t="s">
        <v>1696</v>
      </c>
      <c r="B60" s="510" t="s">
        <v>356</v>
      </c>
      <c r="C60" s="511"/>
      <c r="D60" s="511"/>
      <c r="E60" s="511"/>
      <c r="F60" s="511"/>
      <c r="G60" s="511"/>
      <c r="H60" s="511"/>
      <c r="I60" s="511"/>
      <c r="J60" s="511"/>
      <c r="K60" s="512"/>
    </row>
    <row r="61" spans="1:11" ht="13.5" customHeight="1">
      <c r="A61" s="165" t="s">
        <v>1697</v>
      </c>
      <c r="B61" s="510" t="s">
        <v>1698</v>
      </c>
      <c r="C61" s="511"/>
      <c r="D61" s="511"/>
      <c r="E61" s="511"/>
      <c r="F61" s="511"/>
      <c r="G61" s="511"/>
      <c r="H61" s="511"/>
      <c r="I61" s="511"/>
      <c r="J61" s="511"/>
      <c r="K61" s="512"/>
    </row>
    <row r="62" spans="1:11" ht="13.5" customHeight="1">
      <c r="A62" s="165" t="s">
        <v>1699</v>
      </c>
      <c r="B62" s="510" t="s">
        <v>357</v>
      </c>
      <c r="C62" s="511"/>
      <c r="D62" s="511"/>
      <c r="E62" s="511"/>
      <c r="F62" s="511"/>
      <c r="G62" s="511"/>
      <c r="H62" s="511"/>
      <c r="I62" s="511"/>
      <c r="J62" s="511"/>
      <c r="K62" s="512"/>
    </row>
    <row r="63" spans="1:11" ht="13.5" customHeight="1">
      <c r="A63" s="165" t="s">
        <v>1700</v>
      </c>
      <c r="B63" s="510" t="s">
        <v>358</v>
      </c>
      <c r="C63" s="511"/>
      <c r="D63" s="511"/>
      <c r="E63" s="511"/>
      <c r="F63" s="511"/>
      <c r="G63" s="511"/>
      <c r="H63" s="511"/>
      <c r="I63" s="511"/>
      <c r="J63" s="511"/>
      <c r="K63" s="512"/>
    </row>
    <row r="64" spans="1:11" ht="13.5" customHeight="1">
      <c r="A64" s="165" t="s">
        <v>1701</v>
      </c>
      <c r="B64" s="510" t="s">
        <v>1702</v>
      </c>
      <c r="C64" s="511"/>
      <c r="D64" s="511"/>
      <c r="E64" s="511"/>
      <c r="F64" s="511"/>
      <c r="G64" s="511"/>
      <c r="H64" s="511"/>
      <c r="I64" s="511"/>
      <c r="J64" s="511"/>
      <c r="K64" s="512"/>
    </row>
    <row r="65" spans="1:11" ht="13.5" customHeight="1">
      <c r="A65" s="165" t="s">
        <v>1703</v>
      </c>
      <c r="B65" s="510" t="s">
        <v>1704</v>
      </c>
      <c r="C65" s="511"/>
      <c r="D65" s="511"/>
      <c r="E65" s="511"/>
      <c r="F65" s="511"/>
      <c r="G65" s="511"/>
      <c r="H65" s="511"/>
      <c r="I65" s="511"/>
      <c r="J65" s="511"/>
      <c r="K65" s="512"/>
    </row>
    <row r="66" spans="1:11" ht="13.5" customHeight="1">
      <c r="A66" s="165" t="s">
        <v>1705</v>
      </c>
      <c r="B66" s="510" t="s">
        <v>1706</v>
      </c>
      <c r="C66" s="511"/>
      <c r="D66" s="511"/>
      <c r="E66" s="511"/>
      <c r="F66" s="511"/>
      <c r="G66" s="511"/>
      <c r="H66" s="511"/>
      <c r="I66" s="511"/>
      <c r="J66" s="511"/>
      <c r="K66" s="512"/>
    </row>
    <row r="67" spans="1:11" ht="13.5" customHeight="1">
      <c r="A67" s="165" t="s">
        <v>1707</v>
      </c>
      <c r="B67" s="510" t="s">
        <v>1708</v>
      </c>
      <c r="C67" s="511"/>
      <c r="D67" s="511"/>
      <c r="E67" s="511"/>
      <c r="F67" s="511"/>
      <c r="G67" s="511"/>
      <c r="H67" s="511"/>
      <c r="I67" s="511"/>
      <c r="J67" s="511"/>
      <c r="K67" s="512"/>
    </row>
    <row r="68" spans="1:11" ht="13.5" customHeight="1">
      <c r="A68" s="165" t="s">
        <v>1709</v>
      </c>
      <c r="B68" s="510" t="s">
        <v>359</v>
      </c>
      <c r="C68" s="511"/>
      <c r="D68" s="511"/>
      <c r="E68" s="511"/>
      <c r="F68" s="511"/>
      <c r="G68" s="511"/>
      <c r="H68" s="511"/>
      <c r="I68" s="511"/>
      <c r="J68" s="511"/>
      <c r="K68" s="512"/>
    </row>
    <row r="69" spans="1:11" ht="13.5" customHeight="1">
      <c r="A69" s="165" t="s">
        <v>1710</v>
      </c>
      <c r="B69" s="510" t="s">
        <v>2028</v>
      </c>
      <c r="C69" s="511"/>
      <c r="D69" s="511"/>
      <c r="E69" s="511"/>
      <c r="F69" s="511"/>
      <c r="G69" s="511"/>
      <c r="H69" s="511"/>
      <c r="I69" s="511"/>
      <c r="J69" s="511"/>
      <c r="K69" s="512"/>
    </row>
    <row r="70" spans="1:11" ht="13.5" customHeight="1">
      <c r="A70" s="165" t="s">
        <v>2029</v>
      </c>
      <c r="B70" s="510" t="s">
        <v>360</v>
      </c>
      <c r="C70" s="511"/>
      <c r="D70" s="511"/>
      <c r="E70" s="511"/>
      <c r="F70" s="511"/>
      <c r="G70" s="511"/>
      <c r="H70" s="511"/>
      <c r="I70" s="511"/>
      <c r="J70" s="511"/>
      <c r="K70" s="512"/>
    </row>
    <row r="71" spans="1:11" ht="13.5" customHeight="1">
      <c r="A71" s="165" t="s">
        <v>2030</v>
      </c>
      <c r="B71" s="510" t="s">
        <v>2031</v>
      </c>
      <c r="C71" s="511"/>
      <c r="D71" s="511"/>
      <c r="E71" s="511"/>
      <c r="F71" s="511"/>
      <c r="G71" s="511"/>
      <c r="H71" s="511"/>
      <c r="I71" s="511"/>
      <c r="J71" s="511"/>
      <c r="K71" s="512"/>
    </row>
    <row r="72" spans="1:11" ht="13.5" customHeight="1">
      <c r="A72" s="165" t="s">
        <v>2032</v>
      </c>
      <c r="B72" s="510" t="s">
        <v>2033</v>
      </c>
      <c r="C72" s="511"/>
      <c r="D72" s="511"/>
      <c r="E72" s="511"/>
      <c r="F72" s="511"/>
      <c r="G72" s="511"/>
      <c r="H72" s="511"/>
      <c r="I72" s="511"/>
      <c r="J72" s="511"/>
      <c r="K72" s="512"/>
    </row>
    <row r="73" spans="1:11" ht="13.5" customHeight="1">
      <c r="A73" s="165" t="s">
        <v>2034</v>
      </c>
      <c r="B73" s="510" t="s">
        <v>1898</v>
      </c>
      <c r="C73" s="511"/>
      <c r="D73" s="511"/>
      <c r="E73" s="511"/>
      <c r="F73" s="511"/>
      <c r="G73" s="511"/>
      <c r="H73" s="511"/>
      <c r="I73" s="511"/>
      <c r="J73" s="511"/>
      <c r="K73" s="512"/>
    </row>
    <row r="74" spans="1:11" ht="13.5" customHeight="1">
      <c r="A74" s="165" t="s">
        <v>1899</v>
      </c>
      <c r="B74" s="510" t="s">
        <v>361</v>
      </c>
      <c r="C74" s="511"/>
      <c r="D74" s="511"/>
      <c r="E74" s="511"/>
      <c r="F74" s="511"/>
      <c r="G74" s="511"/>
      <c r="H74" s="511"/>
      <c r="I74" s="511"/>
      <c r="J74" s="511"/>
      <c r="K74" s="512"/>
    </row>
    <row r="75" spans="1:11" ht="13.5" customHeight="1">
      <c r="A75" s="165" t="s">
        <v>1900</v>
      </c>
      <c r="B75" s="510" t="s">
        <v>1901</v>
      </c>
      <c r="C75" s="511"/>
      <c r="D75" s="511"/>
      <c r="E75" s="511"/>
      <c r="F75" s="511"/>
      <c r="G75" s="511"/>
      <c r="H75" s="511"/>
      <c r="I75" s="511"/>
      <c r="J75" s="511"/>
      <c r="K75" s="512"/>
    </row>
    <row r="76" spans="1:11" ht="13.5" customHeight="1">
      <c r="A76" s="165" t="s">
        <v>1902</v>
      </c>
      <c r="B76" s="510" t="s">
        <v>362</v>
      </c>
      <c r="C76" s="511"/>
      <c r="D76" s="511"/>
      <c r="E76" s="511"/>
      <c r="F76" s="511"/>
      <c r="G76" s="511"/>
      <c r="H76" s="511"/>
      <c r="I76" s="511"/>
      <c r="J76" s="511"/>
      <c r="K76" s="512"/>
    </row>
    <row r="77" spans="1:11" ht="13.5" customHeight="1">
      <c r="A77" s="165" t="s">
        <v>1903</v>
      </c>
      <c r="B77" s="510" t="s">
        <v>1904</v>
      </c>
      <c r="C77" s="511"/>
      <c r="D77" s="511"/>
      <c r="E77" s="511"/>
      <c r="F77" s="511"/>
      <c r="G77" s="511"/>
      <c r="H77" s="511"/>
      <c r="I77" s="511"/>
      <c r="J77" s="511"/>
      <c r="K77" s="512"/>
    </row>
    <row r="78" spans="1:11" ht="13.5" customHeight="1">
      <c r="A78" s="165" t="s">
        <v>1905</v>
      </c>
      <c r="B78" s="510" t="s">
        <v>1906</v>
      </c>
      <c r="C78" s="511"/>
      <c r="D78" s="511"/>
      <c r="E78" s="511"/>
      <c r="F78" s="511"/>
      <c r="G78" s="511"/>
      <c r="H78" s="511"/>
      <c r="I78" s="511"/>
      <c r="J78" s="511"/>
      <c r="K78" s="512"/>
    </row>
    <row r="79" spans="1:11" ht="13.5" customHeight="1">
      <c r="A79" s="165" t="s">
        <v>1907</v>
      </c>
      <c r="B79" s="510" t="s">
        <v>1866</v>
      </c>
      <c r="C79" s="511"/>
      <c r="D79" s="511"/>
      <c r="E79" s="511"/>
      <c r="F79" s="511"/>
      <c r="G79" s="511"/>
      <c r="H79" s="511"/>
      <c r="I79" s="511"/>
      <c r="J79" s="511"/>
      <c r="K79" s="512"/>
    </row>
    <row r="80" spans="1:11" ht="13.5" customHeight="1">
      <c r="A80" s="165" t="s">
        <v>1867</v>
      </c>
      <c r="B80" s="510" t="s">
        <v>1868</v>
      </c>
      <c r="C80" s="511"/>
      <c r="D80" s="511"/>
      <c r="E80" s="511"/>
      <c r="F80" s="511"/>
      <c r="G80" s="511"/>
      <c r="H80" s="511"/>
      <c r="I80" s="511"/>
      <c r="J80" s="511"/>
      <c r="K80" s="512"/>
    </row>
    <row r="81" spans="1:11" ht="13.5" customHeight="1">
      <c r="A81" s="165" t="s">
        <v>1869</v>
      </c>
      <c r="B81" s="510" t="s">
        <v>1870</v>
      </c>
      <c r="C81" s="511"/>
      <c r="D81" s="511"/>
      <c r="E81" s="511"/>
      <c r="F81" s="511"/>
      <c r="G81" s="511"/>
      <c r="H81" s="511"/>
      <c r="I81" s="511"/>
      <c r="J81" s="511"/>
      <c r="K81" s="512"/>
    </row>
    <row r="82" spans="1:11" ht="13.5" customHeight="1">
      <c r="A82" s="165" t="s">
        <v>1871</v>
      </c>
      <c r="B82" s="510" t="s">
        <v>1872</v>
      </c>
      <c r="C82" s="511"/>
      <c r="D82" s="511"/>
      <c r="E82" s="511"/>
      <c r="F82" s="511"/>
      <c r="G82" s="511"/>
      <c r="H82" s="511"/>
      <c r="I82" s="511"/>
      <c r="J82" s="511"/>
      <c r="K82" s="512"/>
    </row>
    <row r="83" spans="1:11" ht="13.5" customHeight="1">
      <c r="A83" s="165" t="s">
        <v>1873</v>
      </c>
      <c r="B83" s="510" t="s">
        <v>1874</v>
      </c>
      <c r="C83" s="511"/>
      <c r="D83" s="511"/>
      <c r="E83" s="511"/>
      <c r="F83" s="511"/>
      <c r="G83" s="511"/>
      <c r="H83" s="511"/>
      <c r="I83" s="511"/>
      <c r="J83" s="511"/>
      <c r="K83" s="512"/>
    </row>
    <row r="84" spans="1:11" ht="13.5" customHeight="1">
      <c r="A84" s="165" t="s">
        <v>1875</v>
      </c>
      <c r="B84" s="510" t="s">
        <v>1876</v>
      </c>
      <c r="C84" s="511"/>
      <c r="D84" s="511"/>
      <c r="E84" s="511"/>
      <c r="F84" s="511"/>
      <c r="G84" s="511"/>
      <c r="H84" s="511"/>
      <c r="I84" s="511"/>
      <c r="J84" s="511"/>
      <c r="K84" s="512"/>
    </row>
    <row r="85" spans="1:11" ht="13.5" customHeight="1">
      <c r="A85" s="165" t="s">
        <v>1877</v>
      </c>
      <c r="B85" s="510" t="s">
        <v>1878</v>
      </c>
      <c r="C85" s="511"/>
      <c r="D85" s="511"/>
      <c r="E85" s="511"/>
      <c r="F85" s="511"/>
      <c r="G85" s="511"/>
      <c r="H85" s="511"/>
      <c r="I85" s="511"/>
      <c r="J85" s="511"/>
      <c r="K85" s="512"/>
    </row>
    <row r="86" spans="1:11" ht="13.5" customHeight="1">
      <c r="A86" s="165" t="s">
        <v>1879</v>
      </c>
      <c r="B86" s="510" t="s">
        <v>2140</v>
      </c>
      <c r="C86" s="511"/>
      <c r="D86" s="511"/>
      <c r="E86" s="511"/>
      <c r="F86" s="511"/>
      <c r="G86" s="511"/>
      <c r="H86" s="511"/>
      <c r="I86" s="511"/>
      <c r="J86" s="511"/>
      <c r="K86" s="512"/>
    </row>
    <row r="87" spans="1:11" ht="13.5" customHeight="1">
      <c r="A87" s="165" t="s">
        <v>2141</v>
      </c>
      <c r="B87" s="510" t="s">
        <v>2254</v>
      </c>
      <c r="C87" s="511"/>
      <c r="D87" s="511"/>
      <c r="E87" s="511"/>
      <c r="F87" s="511"/>
      <c r="G87" s="511"/>
      <c r="H87" s="511"/>
      <c r="I87" s="511"/>
      <c r="J87" s="511"/>
      <c r="K87" s="512"/>
    </row>
    <row r="88" spans="1:11" ht="13.5" customHeight="1">
      <c r="A88" s="165" t="s">
        <v>2142</v>
      </c>
      <c r="B88" s="510" t="s">
        <v>2255</v>
      </c>
      <c r="C88" s="511"/>
      <c r="D88" s="511"/>
      <c r="E88" s="511"/>
      <c r="F88" s="511"/>
      <c r="G88" s="511"/>
      <c r="H88" s="511"/>
      <c r="I88" s="511"/>
      <c r="J88" s="511"/>
      <c r="K88" s="512"/>
    </row>
    <row r="89" spans="1:11" ht="13.5" customHeight="1">
      <c r="A89" s="165" t="s">
        <v>2143</v>
      </c>
      <c r="B89" s="510" t="s">
        <v>2144</v>
      </c>
      <c r="C89" s="511"/>
      <c r="D89" s="511"/>
      <c r="E89" s="511"/>
      <c r="F89" s="511"/>
      <c r="G89" s="511"/>
      <c r="H89" s="511"/>
      <c r="I89" s="511"/>
      <c r="J89" s="511"/>
      <c r="K89" s="512"/>
    </row>
    <row r="90" spans="1:11" ht="13.5" customHeight="1">
      <c r="A90" s="165" t="s">
        <v>2145</v>
      </c>
      <c r="B90" s="510" t="s">
        <v>2146</v>
      </c>
      <c r="C90" s="511"/>
      <c r="D90" s="511"/>
      <c r="E90" s="511"/>
      <c r="F90" s="511"/>
      <c r="G90" s="511"/>
      <c r="H90" s="511"/>
      <c r="I90" s="511"/>
      <c r="J90" s="511"/>
      <c r="K90" s="512"/>
    </row>
    <row r="91" spans="1:11" ht="13.5" customHeight="1">
      <c r="A91" s="165" t="s">
        <v>2147</v>
      </c>
      <c r="B91" s="510" t="s">
        <v>2148</v>
      </c>
      <c r="C91" s="511"/>
      <c r="D91" s="511"/>
      <c r="E91" s="511"/>
      <c r="F91" s="511"/>
      <c r="G91" s="511"/>
      <c r="H91" s="511"/>
      <c r="I91" s="511"/>
      <c r="J91" s="511"/>
      <c r="K91" s="512"/>
    </row>
    <row r="92" spans="1:11" ht="13.5" customHeight="1">
      <c r="A92" s="165" t="s">
        <v>2149</v>
      </c>
      <c r="B92" s="510" t="s">
        <v>2150</v>
      </c>
      <c r="C92" s="511"/>
      <c r="D92" s="511"/>
      <c r="E92" s="511"/>
      <c r="F92" s="511"/>
      <c r="G92" s="511"/>
      <c r="H92" s="511"/>
      <c r="I92" s="511"/>
      <c r="J92" s="511"/>
      <c r="K92" s="512"/>
    </row>
    <row r="93" spans="1:11" ht="13.5" customHeight="1">
      <c r="A93" s="165" t="s">
        <v>2151</v>
      </c>
      <c r="B93" s="510" t="s">
        <v>2258</v>
      </c>
      <c r="C93" s="511"/>
      <c r="D93" s="511"/>
      <c r="E93" s="511"/>
      <c r="F93" s="511"/>
      <c r="G93" s="511"/>
      <c r="H93" s="511"/>
      <c r="I93" s="511"/>
      <c r="J93" s="511"/>
      <c r="K93" s="512"/>
    </row>
    <row r="94" spans="1:11" ht="13.5" customHeight="1">
      <c r="A94" s="165" t="s">
        <v>2152</v>
      </c>
      <c r="B94" s="510" t="s">
        <v>2259</v>
      </c>
      <c r="C94" s="511"/>
      <c r="D94" s="511"/>
      <c r="E94" s="511"/>
      <c r="F94" s="511"/>
      <c r="G94" s="511"/>
      <c r="H94" s="511"/>
      <c r="I94" s="511"/>
      <c r="J94" s="511"/>
      <c r="K94" s="512"/>
    </row>
    <row r="95" spans="1:11" ht="13.5" customHeight="1">
      <c r="A95" s="165" t="s">
        <v>2153</v>
      </c>
      <c r="B95" s="510" t="s">
        <v>2154</v>
      </c>
      <c r="C95" s="511"/>
      <c r="D95" s="511"/>
      <c r="E95" s="511"/>
      <c r="F95" s="511"/>
      <c r="G95" s="511"/>
      <c r="H95" s="511"/>
      <c r="I95" s="511"/>
      <c r="J95" s="511"/>
      <c r="K95" s="512"/>
    </row>
    <row r="96" spans="1:11" ht="13.5" customHeight="1">
      <c r="A96" s="165" t="s">
        <v>2155</v>
      </c>
      <c r="B96" s="510" t="s">
        <v>2156</v>
      </c>
      <c r="C96" s="511"/>
      <c r="D96" s="511"/>
      <c r="E96" s="511"/>
      <c r="F96" s="511"/>
      <c r="G96" s="511"/>
      <c r="H96" s="511"/>
      <c r="I96" s="511"/>
      <c r="J96" s="511"/>
      <c r="K96" s="512"/>
    </row>
    <row r="97" spans="1:11" ht="13.5" customHeight="1">
      <c r="A97" s="165" t="s">
        <v>2157</v>
      </c>
      <c r="B97" s="510" t="s">
        <v>2158</v>
      </c>
      <c r="C97" s="511"/>
      <c r="D97" s="511"/>
      <c r="E97" s="511"/>
      <c r="F97" s="511"/>
      <c r="G97" s="511"/>
      <c r="H97" s="511"/>
      <c r="I97" s="511"/>
      <c r="J97" s="511"/>
      <c r="K97" s="512"/>
    </row>
    <row r="98" spans="1:11" ht="13.5" customHeight="1">
      <c r="A98" s="165" t="s">
        <v>2159</v>
      </c>
      <c r="B98" s="510" t="s">
        <v>2160</v>
      </c>
      <c r="C98" s="511"/>
      <c r="D98" s="511"/>
      <c r="E98" s="511"/>
      <c r="F98" s="511"/>
      <c r="G98" s="511"/>
      <c r="H98" s="511"/>
      <c r="I98" s="511"/>
      <c r="J98" s="511"/>
      <c r="K98" s="512"/>
    </row>
    <row r="99" spans="1:11" ht="13.5" customHeight="1">
      <c r="A99" s="165" t="s">
        <v>2161</v>
      </c>
      <c r="B99" s="510" t="s">
        <v>2162</v>
      </c>
      <c r="C99" s="511"/>
      <c r="D99" s="511"/>
      <c r="E99" s="511"/>
      <c r="F99" s="511"/>
      <c r="G99" s="511"/>
      <c r="H99" s="511"/>
      <c r="I99" s="511"/>
      <c r="J99" s="511"/>
      <c r="K99" s="512"/>
    </row>
    <row r="100" spans="1:11" ht="13.5" customHeight="1">
      <c r="A100" s="165" t="s">
        <v>2163</v>
      </c>
      <c r="B100" s="510" t="s">
        <v>2164</v>
      </c>
      <c r="C100" s="511"/>
      <c r="D100" s="511"/>
      <c r="E100" s="511"/>
      <c r="F100" s="511"/>
      <c r="G100" s="511"/>
      <c r="H100" s="511"/>
      <c r="I100" s="511"/>
      <c r="J100" s="511"/>
      <c r="K100" s="512"/>
    </row>
    <row r="101" spans="1:11" ht="13.5" customHeight="1">
      <c r="A101" s="165" t="s">
        <v>2165</v>
      </c>
      <c r="B101" s="510" t="s">
        <v>2298</v>
      </c>
      <c r="C101" s="511"/>
      <c r="D101" s="511"/>
      <c r="E101" s="511"/>
      <c r="F101" s="511"/>
      <c r="G101" s="511"/>
      <c r="H101" s="511"/>
      <c r="I101" s="511"/>
      <c r="J101" s="511"/>
      <c r="K101" s="512"/>
    </row>
    <row r="102" spans="1:11" ht="13.5" customHeight="1">
      <c r="A102" s="165" t="s">
        <v>2166</v>
      </c>
      <c r="B102" s="510" t="s">
        <v>2167</v>
      </c>
      <c r="C102" s="511"/>
      <c r="D102" s="511"/>
      <c r="E102" s="511"/>
      <c r="F102" s="511"/>
      <c r="G102" s="511"/>
      <c r="H102" s="511"/>
      <c r="I102" s="511"/>
      <c r="J102" s="511"/>
      <c r="K102" s="512"/>
    </row>
    <row r="103" spans="1:11" ht="13.5" customHeight="1">
      <c r="A103" s="165" t="s">
        <v>2168</v>
      </c>
      <c r="B103" s="510" t="s">
        <v>2169</v>
      </c>
      <c r="C103" s="511"/>
      <c r="D103" s="511"/>
      <c r="E103" s="511"/>
      <c r="F103" s="511"/>
      <c r="G103" s="511"/>
      <c r="H103" s="511"/>
      <c r="I103" s="511"/>
      <c r="J103" s="511"/>
      <c r="K103" s="512"/>
    </row>
    <row r="104" spans="1:11" ht="13.5" customHeight="1">
      <c r="A104" s="165" t="s">
        <v>2170</v>
      </c>
      <c r="B104" s="510" t="s">
        <v>2299</v>
      </c>
      <c r="C104" s="511"/>
      <c r="D104" s="511"/>
      <c r="E104" s="511"/>
      <c r="F104" s="511"/>
      <c r="G104" s="511"/>
      <c r="H104" s="511"/>
      <c r="I104" s="511"/>
      <c r="J104" s="511"/>
      <c r="K104" s="512"/>
    </row>
    <row r="105" spans="1:11" ht="13.5" customHeight="1">
      <c r="A105" s="165" t="s">
        <v>2171</v>
      </c>
      <c r="B105" s="510" t="s">
        <v>1726</v>
      </c>
      <c r="C105" s="511"/>
      <c r="D105" s="511"/>
      <c r="E105" s="511"/>
      <c r="F105" s="511"/>
      <c r="G105" s="511"/>
      <c r="H105" s="511"/>
      <c r="I105" s="511"/>
      <c r="J105" s="511"/>
      <c r="K105" s="512"/>
    </row>
    <row r="106" spans="1:11" ht="13.5" customHeight="1">
      <c r="A106" s="165" t="s">
        <v>1727</v>
      </c>
      <c r="B106" s="510" t="s">
        <v>1728</v>
      </c>
      <c r="C106" s="511"/>
      <c r="D106" s="511"/>
      <c r="E106" s="511"/>
      <c r="F106" s="511"/>
      <c r="G106" s="511"/>
      <c r="H106" s="511"/>
      <c r="I106" s="511"/>
      <c r="J106" s="511"/>
      <c r="K106" s="512"/>
    </row>
    <row r="107" spans="1:11" ht="13.5" customHeight="1">
      <c r="A107" s="165" t="s">
        <v>1729</v>
      </c>
      <c r="B107" s="510" t="s">
        <v>2297</v>
      </c>
      <c r="C107" s="511"/>
      <c r="D107" s="511"/>
      <c r="E107" s="511"/>
      <c r="F107" s="511"/>
      <c r="G107" s="511"/>
      <c r="H107" s="511"/>
      <c r="I107" s="511"/>
      <c r="J107" s="511"/>
      <c r="K107" s="512"/>
    </row>
    <row r="108" spans="1:11" ht="13.5" customHeight="1">
      <c r="A108" s="165" t="s">
        <v>1730</v>
      </c>
      <c r="B108" s="510" t="s">
        <v>1731</v>
      </c>
      <c r="C108" s="511"/>
      <c r="D108" s="511"/>
      <c r="E108" s="511"/>
      <c r="F108" s="511"/>
      <c r="G108" s="511"/>
      <c r="H108" s="511"/>
      <c r="I108" s="511"/>
      <c r="J108" s="511"/>
      <c r="K108" s="512"/>
    </row>
    <row r="109" spans="1:11" ht="13.5" customHeight="1">
      <c r="A109" s="165" t="s">
        <v>1732</v>
      </c>
      <c r="B109" s="510" t="s">
        <v>1357</v>
      </c>
      <c r="C109" s="511"/>
      <c r="D109" s="511"/>
      <c r="E109" s="511"/>
      <c r="F109" s="511"/>
      <c r="G109" s="511"/>
      <c r="H109" s="511"/>
      <c r="I109" s="511"/>
      <c r="J109" s="511"/>
      <c r="K109" s="512"/>
    </row>
    <row r="110" spans="1:11" ht="13.5" customHeight="1">
      <c r="A110" s="165" t="s">
        <v>1358</v>
      </c>
      <c r="B110" s="510" t="s">
        <v>1359</v>
      </c>
      <c r="C110" s="511"/>
      <c r="D110" s="511"/>
      <c r="E110" s="511"/>
      <c r="F110" s="511"/>
      <c r="G110" s="511"/>
      <c r="H110" s="511"/>
      <c r="I110" s="511"/>
      <c r="J110" s="511"/>
      <c r="K110" s="512"/>
    </row>
    <row r="111" spans="1:11" ht="13.5" customHeight="1">
      <c r="A111" s="165" t="s">
        <v>1360</v>
      </c>
      <c r="B111" s="510" t="s">
        <v>1361</v>
      </c>
      <c r="C111" s="511"/>
      <c r="D111" s="511"/>
      <c r="E111" s="511"/>
      <c r="F111" s="511"/>
      <c r="G111" s="511"/>
      <c r="H111" s="511"/>
      <c r="I111" s="511"/>
      <c r="J111" s="511"/>
      <c r="K111" s="512"/>
    </row>
    <row r="112" spans="1:11" ht="13.5" customHeight="1">
      <c r="A112" s="165" t="s">
        <v>1362</v>
      </c>
      <c r="B112" s="510" t="s">
        <v>1363</v>
      </c>
      <c r="C112" s="511"/>
      <c r="D112" s="511"/>
      <c r="E112" s="511"/>
      <c r="F112" s="511"/>
      <c r="G112" s="511"/>
      <c r="H112" s="511"/>
      <c r="I112" s="511"/>
      <c r="J112" s="511"/>
      <c r="K112" s="512"/>
    </row>
    <row r="113" spans="1:11" ht="13.5" customHeight="1">
      <c r="A113" s="165" t="s">
        <v>1364</v>
      </c>
      <c r="B113" s="510" t="s">
        <v>1365</v>
      </c>
      <c r="C113" s="511"/>
      <c r="D113" s="511"/>
      <c r="E113" s="511"/>
      <c r="F113" s="511"/>
      <c r="G113" s="511"/>
      <c r="H113" s="511"/>
      <c r="I113" s="511"/>
      <c r="J113" s="511"/>
      <c r="K113" s="512"/>
    </row>
    <row r="114" spans="1:11" ht="13.5" customHeight="1">
      <c r="A114" s="165" t="s">
        <v>1366</v>
      </c>
      <c r="B114" s="510" t="s">
        <v>1367</v>
      </c>
      <c r="C114" s="511"/>
      <c r="D114" s="511"/>
      <c r="E114" s="511"/>
      <c r="F114" s="511"/>
      <c r="G114" s="511"/>
      <c r="H114" s="511"/>
      <c r="I114" s="511"/>
      <c r="J114" s="511"/>
      <c r="K114" s="512"/>
    </row>
    <row r="115" spans="1:11" ht="13.5" customHeight="1">
      <c r="A115" s="165" t="s">
        <v>1368</v>
      </c>
      <c r="B115" s="510" t="s">
        <v>1369</v>
      </c>
      <c r="C115" s="511"/>
      <c r="D115" s="511"/>
      <c r="E115" s="511"/>
      <c r="F115" s="511"/>
      <c r="G115" s="511"/>
      <c r="H115" s="511"/>
      <c r="I115" s="511"/>
      <c r="J115" s="511"/>
      <c r="K115" s="512"/>
    </row>
    <row r="116" spans="1:11" ht="13.5" customHeight="1">
      <c r="A116" s="165" t="s">
        <v>1370</v>
      </c>
      <c r="B116" s="510" t="s">
        <v>497</v>
      </c>
      <c r="C116" s="511"/>
      <c r="D116" s="511"/>
      <c r="E116" s="511"/>
      <c r="F116" s="511"/>
      <c r="G116" s="511"/>
      <c r="H116" s="511"/>
      <c r="I116" s="511"/>
      <c r="J116" s="511"/>
      <c r="K116" s="512"/>
    </row>
    <row r="117" spans="1:11" ht="13.5" customHeight="1">
      <c r="A117" s="165" t="s">
        <v>1371</v>
      </c>
      <c r="B117" s="510" t="s">
        <v>1711</v>
      </c>
      <c r="C117" s="511"/>
      <c r="D117" s="511"/>
      <c r="E117" s="511"/>
      <c r="F117" s="511"/>
      <c r="G117" s="511"/>
      <c r="H117" s="511"/>
      <c r="I117" s="511"/>
      <c r="J117" s="511"/>
      <c r="K117" s="512"/>
    </row>
    <row r="118" spans="1:11" ht="13.5" customHeight="1">
      <c r="A118" s="165" t="s">
        <v>1712</v>
      </c>
      <c r="B118" s="510" t="s">
        <v>498</v>
      </c>
      <c r="C118" s="511"/>
      <c r="D118" s="511"/>
      <c r="E118" s="511"/>
      <c r="F118" s="511"/>
      <c r="G118" s="511"/>
      <c r="H118" s="511"/>
      <c r="I118" s="511"/>
      <c r="J118" s="511"/>
      <c r="K118" s="512"/>
    </row>
    <row r="119" spans="1:11" ht="13.5" customHeight="1">
      <c r="A119" s="165" t="s">
        <v>1713</v>
      </c>
      <c r="B119" s="510" t="s">
        <v>499</v>
      </c>
      <c r="C119" s="511"/>
      <c r="D119" s="511"/>
      <c r="E119" s="511"/>
      <c r="F119" s="511"/>
      <c r="G119" s="511"/>
      <c r="H119" s="511"/>
      <c r="I119" s="511"/>
      <c r="J119" s="511"/>
      <c r="K119" s="512"/>
    </row>
    <row r="120" spans="1:11" ht="13.5" customHeight="1">
      <c r="A120" s="165" t="s">
        <v>1714</v>
      </c>
      <c r="B120" s="510" t="s">
        <v>1715</v>
      </c>
      <c r="C120" s="511"/>
      <c r="D120" s="511"/>
      <c r="E120" s="511"/>
      <c r="F120" s="511"/>
      <c r="G120" s="511"/>
      <c r="H120" s="511"/>
      <c r="I120" s="511"/>
      <c r="J120" s="511"/>
      <c r="K120" s="512"/>
    </row>
    <row r="121" spans="1:11" ht="13.5" customHeight="1">
      <c r="A121" s="165" t="s">
        <v>1716</v>
      </c>
      <c r="B121" s="510" t="s">
        <v>1717</v>
      </c>
      <c r="C121" s="511"/>
      <c r="D121" s="511"/>
      <c r="E121" s="511"/>
      <c r="F121" s="511"/>
      <c r="G121" s="511"/>
      <c r="H121" s="511"/>
      <c r="I121" s="511"/>
      <c r="J121" s="511"/>
      <c r="K121" s="512"/>
    </row>
    <row r="122" spans="1:11" ht="13.5" customHeight="1">
      <c r="A122" s="165" t="s">
        <v>1718</v>
      </c>
      <c r="B122" s="510" t="s">
        <v>500</v>
      </c>
      <c r="C122" s="511"/>
      <c r="D122" s="511"/>
      <c r="E122" s="511"/>
      <c r="F122" s="511"/>
      <c r="G122" s="511"/>
      <c r="H122" s="511"/>
      <c r="I122" s="511"/>
      <c r="J122" s="511"/>
      <c r="K122" s="512"/>
    </row>
    <row r="123" spans="1:11" ht="13.5" customHeight="1">
      <c r="A123" s="165" t="s">
        <v>1719</v>
      </c>
      <c r="B123" s="510" t="s">
        <v>501</v>
      </c>
      <c r="C123" s="511"/>
      <c r="D123" s="511"/>
      <c r="E123" s="511"/>
      <c r="F123" s="511"/>
      <c r="G123" s="511"/>
      <c r="H123" s="511"/>
      <c r="I123" s="511"/>
      <c r="J123" s="511"/>
      <c r="K123" s="512"/>
    </row>
    <row r="124" spans="1:11" ht="13.5" customHeight="1">
      <c r="A124" s="165" t="s">
        <v>1720</v>
      </c>
      <c r="B124" s="510" t="s">
        <v>1721</v>
      </c>
      <c r="C124" s="511"/>
      <c r="D124" s="511"/>
      <c r="E124" s="511"/>
      <c r="F124" s="511"/>
      <c r="G124" s="511"/>
      <c r="H124" s="511"/>
      <c r="I124" s="511"/>
      <c r="J124" s="511"/>
      <c r="K124" s="512"/>
    </row>
    <row r="125" spans="1:11" ht="13.5" customHeight="1">
      <c r="A125" s="165" t="s">
        <v>1722</v>
      </c>
      <c r="B125" s="510" t="s">
        <v>504</v>
      </c>
      <c r="C125" s="511"/>
      <c r="D125" s="511"/>
      <c r="E125" s="511"/>
      <c r="F125" s="511"/>
      <c r="G125" s="511"/>
      <c r="H125" s="511"/>
      <c r="I125" s="511"/>
      <c r="J125" s="511"/>
      <c r="K125" s="512"/>
    </row>
    <row r="126" spans="1:11" ht="13.5" customHeight="1">
      <c r="A126" s="165" t="s">
        <v>1723</v>
      </c>
      <c r="B126" s="510" t="s">
        <v>1724</v>
      </c>
      <c r="C126" s="511"/>
      <c r="D126" s="511"/>
      <c r="E126" s="511"/>
      <c r="F126" s="511"/>
      <c r="G126" s="511"/>
      <c r="H126" s="511"/>
      <c r="I126" s="511"/>
      <c r="J126" s="511"/>
      <c r="K126" s="512"/>
    </row>
    <row r="127" spans="1:11" ht="13.5" customHeight="1">
      <c r="A127" s="165" t="s">
        <v>1725</v>
      </c>
      <c r="B127" s="510" t="s">
        <v>1909</v>
      </c>
      <c r="C127" s="511"/>
      <c r="D127" s="511"/>
      <c r="E127" s="511"/>
      <c r="F127" s="511"/>
      <c r="G127" s="511"/>
      <c r="H127" s="511"/>
      <c r="I127" s="511"/>
      <c r="J127" s="511"/>
      <c r="K127" s="512"/>
    </row>
    <row r="128" spans="1:11" ht="13.5" customHeight="1">
      <c r="A128" s="165" t="s">
        <v>1910</v>
      </c>
      <c r="B128" s="510" t="s">
        <v>1911</v>
      </c>
      <c r="C128" s="511"/>
      <c r="D128" s="511"/>
      <c r="E128" s="511"/>
      <c r="F128" s="511"/>
      <c r="G128" s="511"/>
      <c r="H128" s="511"/>
      <c r="I128" s="511"/>
      <c r="J128" s="511"/>
      <c r="K128" s="512"/>
    </row>
    <row r="129" spans="1:11" ht="13.5" customHeight="1">
      <c r="A129" s="165" t="s">
        <v>1912</v>
      </c>
      <c r="B129" s="510" t="s">
        <v>1913</v>
      </c>
      <c r="C129" s="511"/>
      <c r="D129" s="511"/>
      <c r="E129" s="511"/>
      <c r="F129" s="511"/>
      <c r="G129" s="511"/>
      <c r="H129" s="511"/>
      <c r="I129" s="511"/>
      <c r="J129" s="511"/>
      <c r="K129" s="512"/>
    </row>
    <row r="130" spans="1:11" ht="13.5" customHeight="1">
      <c r="A130" s="165" t="s">
        <v>1914</v>
      </c>
      <c r="B130" s="510" t="s">
        <v>505</v>
      </c>
      <c r="C130" s="511"/>
      <c r="D130" s="511"/>
      <c r="E130" s="511"/>
      <c r="F130" s="511"/>
      <c r="G130" s="511"/>
      <c r="H130" s="511"/>
      <c r="I130" s="511"/>
      <c r="J130" s="511"/>
      <c r="K130" s="512"/>
    </row>
    <row r="131" spans="1:11" ht="13.5" customHeight="1">
      <c r="A131" s="165" t="s">
        <v>1915</v>
      </c>
      <c r="B131" s="510" t="s">
        <v>1916</v>
      </c>
      <c r="C131" s="511"/>
      <c r="D131" s="511"/>
      <c r="E131" s="511"/>
      <c r="F131" s="511"/>
      <c r="G131" s="511"/>
      <c r="H131" s="511"/>
      <c r="I131" s="511"/>
      <c r="J131" s="511"/>
      <c r="K131" s="512"/>
    </row>
    <row r="132" spans="1:11" ht="13.5" customHeight="1">
      <c r="A132" s="165" t="s">
        <v>1917</v>
      </c>
      <c r="B132" s="510" t="s">
        <v>506</v>
      </c>
      <c r="C132" s="511"/>
      <c r="D132" s="511"/>
      <c r="E132" s="511"/>
      <c r="F132" s="511"/>
      <c r="G132" s="511"/>
      <c r="H132" s="511"/>
      <c r="I132" s="511"/>
      <c r="J132" s="511"/>
      <c r="K132" s="512"/>
    </row>
    <row r="133" spans="1:11" ht="13.5" customHeight="1">
      <c r="A133" s="165" t="s">
        <v>1918</v>
      </c>
      <c r="B133" s="510" t="s">
        <v>507</v>
      </c>
      <c r="C133" s="511"/>
      <c r="D133" s="511"/>
      <c r="E133" s="511"/>
      <c r="F133" s="511"/>
      <c r="G133" s="511"/>
      <c r="H133" s="511"/>
      <c r="I133" s="511"/>
      <c r="J133" s="511"/>
      <c r="K133" s="512"/>
    </row>
    <row r="134" spans="1:11" ht="13.5" customHeight="1">
      <c r="A134" s="165" t="s">
        <v>1919</v>
      </c>
      <c r="B134" s="510" t="s">
        <v>1920</v>
      </c>
      <c r="C134" s="511"/>
      <c r="D134" s="511"/>
      <c r="E134" s="511"/>
      <c r="F134" s="511"/>
      <c r="G134" s="511"/>
      <c r="H134" s="511"/>
      <c r="I134" s="511"/>
      <c r="J134" s="511"/>
      <c r="K134" s="512"/>
    </row>
    <row r="135" spans="1:11" ht="13.5" customHeight="1">
      <c r="A135" s="165" t="s">
        <v>1921</v>
      </c>
      <c r="B135" s="510" t="s">
        <v>1922</v>
      </c>
      <c r="C135" s="511"/>
      <c r="D135" s="511"/>
      <c r="E135" s="511"/>
      <c r="F135" s="511"/>
      <c r="G135" s="511"/>
      <c r="H135" s="511"/>
      <c r="I135" s="511"/>
      <c r="J135" s="511"/>
      <c r="K135" s="512"/>
    </row>
    <row r="136" spans="1:11" ht="13.5" customHeight="1">
      <c r="A136" s="165" t="s">
        <v>1923</v>
      </c>
      <c r="B136" s="510" t="s">
        <v>1924</v>
      </c>
      <c r="C136" s="511"/>
      <c r="D136" s="511"/>
      <c r="E136" s="511"/>
      <c r="F136" s="511"/>
      <c r="G136" s="511"/>
      <c r="H136" s="511"/>
      <c r="I136" s="511"/>
      <c r="J136" s="511"/>
      <c r="K136" s="512"/>
    </row>
    <row r="137" spans="1:11" ht="13.5" customHeight="1">
      <c r="A137" s="165" t="s">
        <v>1925</v>
      </c>
      <c r="B137" s="510" t="s">
        <v>1926</v>
      </c>
      <c r="C137" s="511"/>
      <c r="D137" s="511"/>
      <c r="E137" s="511"/>
      <c r="F137" s="511"/>
      <c r="G137" s="511"/>
      <c r="H137" s="511"/>
      <c r="I137" s="511"/>
      <c r="J137" s="511"/>
      <c r="K137" s="512"/>
    </row>
    <row r="138" spans="1:11" ht="13.5" customHeight="1">
      <c r="A138" s="165" t="s">
        <v>1927</v>
      </c>
      <c r="B138" s="510" t="s">
        <v>1928</v>
      </c>
      <c r="C138" s="511"/>
      <c r="D138" s="511"/>
      <c r="E138" s="511"/>
      <c r="F138" s="511"/>
      <c r="G138" s="511"/>
      <c r="H138" s="511"/>
      <c r="I138" s="511"/>
      <c r="J138" s="511"/>
      <c r="K138" s="512"/>
    </row>
    <row r="139" spans="1:11" ht="13.5" customHeight="1">
      <c r="A139" s="165" t="s">
        <v>1929</v>
      </c>
      <c r="B139" s="510" t="s">
        <v>1930</v>
      </c>
      <c r="C139" s="511"/>
      <c r="D139" s="511"/>
      <c r="E139" s="511"/>
      <c r="F139" s="511"/>
      <c r="G139" s="511"/>
      <c r="H139" s="511"/>
      <c r="I139" s="511"/>
      <c r="J139" s="511"/>
      <c r="K139" s="512"/>
    </row>
    <row r="140" spans="1:11" ht="13.5" customHeight="1">
      <c r="A140" s="165" t="s">
        <v>1931</v>
      </c>
      <c r="B140" s="510" t="s">
        <v>1932</v>
      </c>
      <c r="C140" s="511"/>
      <c r="D140" s="511"/>
      <c r="E140" s="511"/>
      <c r="F140" s="511"/>
      <c r="G140" s="511"/>
      <c r="H140" s="511"/>
      <c r="I140" s="511"/>
      <c r="J140" s="511"/>
      <c r="K140" s="512"/>
    </row>
    <row r="141" spans="1:11" ht="13.5" customHeight="1">
      <c r="A141" s="165" t="s">
        <v>1933</v>
      </c>
      <c r="B141" s="510" t="s">
        <v>1468</v>
      </c>
      <c r="C141" s="511"/>
      <c r="D141" s="511"/>
      <c r="E141" s="511"/>
      <c r="F141" s="511"/>
      <c r="G141" s="511"/>
      <c r="H141" s="511"/>
      <c r="I141" s="511"/>
      <c r="J141" s="511"/>
      <c r="K141" s="512"/>
    </row>
    <row r="142" spans="1:11" ht="13.5" customHeight="1">
      <c r="A142" s="165" t="s">
        <v>1469</v>
      </c>
      <c r="B142" s="510" t="s">
        <v>1470</v>
      </c>
      <c r="C142" s="511"/>
      <c r="D142" s="511"/>
      <c r="E142" s="511"/>
      <c r="F142" s="511"/>
      <c r="G142" s="511"/>
      <c r="H142" s="511"/>
      <c r="I142" s="511"/>
      <c r="J142" s="511"/>
      <c r="K142" s="512"/>
    </row>
    <row r="143" spans="1:11" ht="13.5" customHeight="1">
      <c r="A143" s="165" t="s">
        <v>1471</v>
      </c>
      <c r="B143" s="510" t="s">
        <v>509</v>
      </c>
      <c r="C143" s="511"/>
      <c r="D143" s="511"/>
      <c r="E143" s="511"/>
      <c r="F143" s="511"/>
      <c r="G143" s="511"/>
      <c r="H143" s="511"/>
      <c r="I143" s="511"/>
      <c r="J143" s="511"/>
      <c r="K143" s="512"/>
    </row>
    <row r="144" spans="1:11" ht="13.5" customHeight="1">
      <c r="A144" s="165" t="s">
        <v>1472</v>
      </c>
      <c r="B144" s="510" t="s">
        <v>1473</v>
      </c>
      <c r="C144" s="511"/>
      <c r="D144" s="511"/>
      <c r="E144" s="511"/>
      <c r="F144" s="511"/>
      <c r="G144" s="511"/>
      <c r="H144" s="511"/>
      <c r="I144" s="511"/>
      <c r="J144" s="511"/>
      <c r="K144" s="512"/>
    </row>
    <row r="145" spans="1:11" ht="13.5" customHeight="1">
      <c r="A145" s="165" t="s">
        <v>1474</v>
      </c>
      <c r="B145" s="510" t="s">
        <v>510</v>
      </c>
      <c r="C145" s="511"/>
      <c r="D145" s="511"/>
      <c r="E145" s="511"/>
      <c r="F145" s="511"/>
      <c r="G145" s="511"/>
      <c r="H145" s="511"/>
      <c r="I145" s="511"/>
      <c r="J145" s="511"/>
      <c r="K145" s="512"/>
    </row>
    <row r="146" spans="1:11" ht="13.5" customHeight="1">
      <c r="A146" s="165" t="s">
        <v>1475</v>
      </c>
      <c r="B146" s="510" t="s">
        <v>1476</v>
      </c>
      <c r="C146" s="511"/>
      <c r="D146" s="511"/>
      <c r="E146" s="511"/>
      <c r="F146" s="511"/>
      <c r="G146" s="511"/>
      <c r="H146" s="511"/>
      <c r="I146" s="511"/>
      <c r="J146" s="511"/>
      <c r="K146" s="512"/>
    </row>
    <row r="147" spans="1:11" ht="13.5" customHeight="1">
      <c r="A147" s="165" t="s">
        <v>1477</v>
      </c>
      <c r="B147" s="510" t="s">
        <v>1478</v>
      </c>
      <c r="C147" s="511"/>
      <c r="D147" s="511"/>
      <c r="E147" s="511"/>
      <c r="F147" s="511"/>
      <c r="G147" s="511"/>
      <c r="H147" s="511"/>
      <c r="I147" s="511"/>
      <c r="J147" s="511"/>
      <c r="K147" s="512"/>
    </row>
    <row r="148" spans="1:11" ht="13.5" customHeight="1">
      <c r="A148" s="165" t="s">
        <v>1479</v>
      </c>
      <c r="B148" s="510" t="s">
        <v>1480</v>
      </c>
      <c r="C148" s="511"/>
      <c r="D148" s="511"/>
      <c r="E148" s="511"/>
      <c r="F148" s="511"/>
      <c r="G148" s="511"/>
      <c r="H148" s="511"/>
      <c r="I148" s="511"/>
      <c r="J148" s="511"/>
      <c r="K148" s="512"/>
    </row>
    <row r="149" spans="1:11" ht="13.5" customHeight="1">
      <c r="A149" s="165" t="s">
        <v>1481</v>
      </c>
      <c r="B149" s="510" t="s">
        <v>508</v>
      </c>
      <c r="C149" s="511"/>
      <c r="D149" s="511"/>
      <c r="E149" s="511"/>
      <c r="F149" s="511"/>
      <c r="G149" s="511"/>
      <c r="H149" s="511"/>
      <c r="I149" s="511"/>
      <c r="J149" s="511"/>
      <c r="K149" s="512"/>
    </row>
    <row r="150" spans="1:11" ht="13.5" customHeight="1">
      <c r="A150" s="165" t="s">
        <v>1482</v>
      </c>
      <c r="B150" s="510" t="s">
        <v>1483</v>
      </c>
      <c r="C150" s="511"/>
      <c r="D150" s="511"/>
      <c r="E150" s="511"/>
      <c r="F150" s="511"/>
      <c r="G150" s="511"/>
      <c r="H150" s="511"/>
      <c r="I150" s="511"/>
      <c r="J150" s="511"/>
      <c r="K150" s="512"/>
    </row>
    <row r="151" spans="1:11" ht="13.5" customHeight="1">
      <c r="A151" s="165" t="s">
        <v>1484</v>
      </c>
      <c r="B151" s="510" t="s">
        <v>973</v>
      </c>
      <c r="C151" s="511"/>
      <c r="D151" s="511"/>
      <c r="E151" s="511"/>
      <c r="F151" s="511"/>
      <c r="G151" s="511"/>
      <c r="H151" s="511"/>
      <c r="I151" s="511"/>
      <c r="J151" s="511"/>
      <c r="K151" s="512"/>
    </row>
    <row r="152" spans="1:11" ht="13.5" customHeight="1">
      <c r="A152" s="165" t="s">
        <v>1485</v>
      </c>
      <c r="B152" s="510" t="s">
        <v>1486</v>
      </c>
      <c r="C152" s="511"/>
      <c r="D152" s="511"/>
      <c r="E152" s="511"/>
      <c r="F152" s="511"/>
      <c r="G152" s="511"/>
      <c r="H152" s="511"/>
      <c r="I152" s="511"/>
      <c r="J152" s="511"/>
      <c r="K152" s="512"/>
    </row>
    <row r="153" spans="1:11" ht="13.5" customHeight="1">
      <c r="A153" s="165" t="s">
        <v>1487</v>
      </c>
      <c r="B153" s="510" t="s">
        <v>974</v>
      </c>
      <c r="C153" s="511"/>
      <c r="D153" s="511"/>
      <c r="E153" s="511"/>
      <c r="F153" s="511"/>
      <c r="G153" s="511"/>
      <c r="H153" s="511"/>
      <c r="I153" s="511"/>
      <c r="J153" s="511"/>
      <c r="K153" s="512"/>
    </row>
    <row r="154" spans="1:11" ht="13.5" customHeight="1">
      <c r="A154" s="165" t="s">
        <v>1488</v>
      </c>
      <c r="B154" s="510" t="s">
        <v>1489</v>
      </c>
      <c r="C154" s="511"/>
      <c r="D154" s="511"/>
      <c r="E154" s="511"/>
      <c r="F154" s="511"/>
      <c r="G154" s="511"/>
      <c r="H154" s="511"/>
      <c r="I154" s="511"/>
      <c r="J154" s="511"/>
      <c r="K154" s="512"/>
    </row>
    <row r="155" spans="1:11" ht="13.5" customHeight="1">
      <c r="A155" s="165" t="s">
        <v>1490</v>
      </c>
      <c r="B155" s="510" t="s">
        <v>1491</v>
      </c>
      <c r="C155" s="511"/>
      <c r="D155" s="511"/>
      <c r="E155" s="511"/>
      <c r="F155" s="511"/>
      <c r="G155" s="511"/>
      <c r="H155" s="511"/>
      <c r="I155" s="511"/>
      <c r="J155" s="511"/>
      <c r="K155" s="512"/>
    </row>
    <row r="156" spans="1:11" ht="13.5" customHeight="1">
      <c r="A156" s="165" t="s">
        <v>1492</v>
      </c>
      <c r="B156" s="510" t="s">
        <v>975</v>
      </c>
      <c r="C156" s="511"/>
      <c r="D156" s="511"/>
      <c r="E156" s="511"/>
      <c r="F156" s="511"/>
      <c r="G156" s="511"/>
      <c r="H156" s="511"/>
      <c r="I156" s="511"/>
      <c r="J156" s="511"/>
      <c r="K156" s="512"/>
    </row>
    <row r="157" spans="1:11" ht="13.5" customHeight="1">
      <c r="A157" s="165" t="s">
        <v>1493</v>
      </c>
      <c r="B157" s="510" t="s">
        <v>976</v>
      </c>
      <c r="C157" s="511"/>
      <c r="D157" s="511"/>
      <c r="E157" s="511"/>
      <c r="F157" s="511"/>
      <c r="G157" s="511"/>
      <c r="H157" s="511"/>
      <c r="I157" s="511"/>
      <c r="J157" s="511"/>
      <c r="K157" s="512"/>
    </row>
    <row r="158" spans="1:11" ht="13.5" customHeight="1">
      <c r="A158" s="165" t="s">
        <v>1494</v>
      </c>
      <c r="B158" s="510" t="s">
        <v>977</v>
      </c>
      <c r="C158" s="511"/>
      <c r="D158" s="511"/>
      <c r="E158" s="511"/>
      <c r="F158" s="511"/>
      <c r="G158" s="511"/>
      <c r="H158" s="511"/>
      <c r="I158" s="511"/>
      <c r="J158" s="511"/>
      <c r="K158" s="512"/>
    </row>
    <row r="159" spans="1:11" ht="13.5" customHeight="1">
      <c r="A159" s="165" t="s">
        <v>1495</v>
      </c>
      <c r="B159" s="510" t="s">
        <v>978</v>
      </c>
      <c r="C159" s="511"/>
      <c r="D159" s="511"/>
      <c r="E159" s="511"/>
      <c r="F159" s="511"/>
      <c r="G159" s="511"/>
      <c r="H159" s="511"/>
      <c r="I159" s="511"/>
      <c r="J159" s="511"/>
      <c r="K159" s="512"/>
    </row>
    <row r="160" spans="1:11" ht="13.5" customHeight="1">
      <c r="A160" s="165" t="s">
        <v>1496</v>
      </c>
      <c r="B160" s="510" t="s">
        <v>1497</v>
      </c>
      <c r="C160" s="511"/>
      <c r="D160" s="511"/>
      <c r="E160" s="511"/>
      <c r="F160" s="511"/>
      <c r="G160" s="511"/>
      <c r="H160" s="511"/>
      <c r="I160" s="511"/>
      <c r="J160" s="511"/>
      <c r="K160" s="512"/>
    </row>
    <row r="161" spans="1:11" ht="13.5" customHeight="1">
      <c r="A161" s="165" t="s">
        <v>1498</v>
      </c>
      <c r="B161" s="510" t="s">
        <v>1499</v>
      </c>
      <c r="C161" s="511"/>
      <c r="D161" s="511"/>
      <c r="E161" s="511"/>
      <c r="F161" s="511"/>
      <c r="G161" s="511"/>
      <c r="H161" s="511"/>
      <c r="I161" s="511"/>
      <c r="J161" s="511"/>
      <c r="K161" s="512"/>
    </row>
    <row r="162" spans="1:11" ht="13.5" customHeight="1">
      <c r="A162" s="165" t="s">
        <v>1500</v>
      </c>
      <c r="B162" s="510" t="s">
        <v>979</v>
      </c>
      <c r="C162" s="511"/>
      <c r="D162" s="511"/>
      <c r="E162" s="511"/>
      <c r="F162" s="511"/>
      <c r="G162" s="511"/>
      <c r="H162" s="511"/>
      <c r="I162" s="511"/>
      <c r="J162" s="511"/>
      <c r="K162" s="512"/>
    </row>
    <row r="163" spans="1:11" ht="13.5" customHeight="1">
      <c r="A163" s="165" t="s">
        <v>1501</v>
      </c>
      <c r="B163" s="510" t="s">
        <v>1502</v>
      </c>
      <c r="C163" s="511"/>
      <c r="D163" s="511"/>
      <c r="E163" s="511"/>
      <c r="F163" s="511"/>
      <c r="G163" s="511"/>
      <c r="H163" s="511"/>
      <c r="I163" s="511"/>
      <c r="J163" s="511"/>
      <c r="K163" s="512"/>
    </row>
    <row r="164" spans="1:11" ht="13.5" customHeight="1">
      <c r="A164" s="165" t="s">
        <v>1503</v>
      </c>
      <c r="B164" s="510" t="s">
        <v>1504</v>
      </c>
      <c r="C164" s="511"/>
      <c r="D164" s="511"/>
      <c r="E164" s="511"/>
      <c r="F164" s="511"/>
      <c r="G164" s="511"/>
      <c r="H164" s="511"/>
      <c r="I164" s="511"/>
      <c r="J164" s="511"/>
      <c r="K164" s="512"/>
    </row>
    <row r="165" spans="1:11" ht="13.5" customHeight="1">
      <c r="A165" s="165" t="s">
        <v>1505</v>
      </c>
      <c r="B165" s="510" t="s">
        <v>1506</v>
      </c>
      <c r="C165" s="511"/>
      <c r="D165" s="511"/>
      <c r="E165" s="511"/>
      <c r="F165" s="511"/>
      <c r="G165" s="511"/>
      <c r="H165" s="511"/>
      <c r="I165" s="511"/>
      <c r="J165" s="511"/>
      <c r="K165" s="512"/>
    </row>
    <row r="166" spans="1:11" ht="13.5" customHeight="1">
      <c r="A166" s="165" t="s">
        <v>1507</v>
      </c>
      <c r="B166" s="510" t="s">
        <v>1508</v>
      </c>
      <c r="C166" s="511"/>
      <c r="D166" s="511"/>
      <c r="E166" s="511"/>
      <c r="F166" s="511"/>
      <c r="G166" s="511"/>
      <c r="H166" s="511"/>
      <c r="I166" s="511"/>
      <c r="J166" s="511"/>
      <c r="K166" s="512"/>
    </row>
    <row r="167" spans="1:11" ht="13.5" customHeight="1">
      <c r="A167" s="165" t="s">
        <v>1509</v>
      </c>
      <c r="B167" s="510" t="s">
        <v>1510</v>
      </c>
      <c r="C167" s="511"/>
      <c r="D167" s="511"/>
      <c r="E167" s="511"/>
      <c r="F167" s="511"/>
      <c r="G167" s="511"/>
      <c r="H167" s="511"/>
      <c r="I167" s="511"/>
      <c r="J167" s="511"/>
      <c r="K167" s="512"/>
    </row>
    <row r="168" spans="1:11" ht="13.5" customHeight="1">
      <c r="A168" s="165" t="s">
        <v>1511</v>
      </c>
      <c r="B168" s="510" t="s">
        <v>1512</v>
      </c>
      <c r="C168" s="511"/>
      <c r="D168" s="511"/>
      <c r="E168" s="511"/>
      <c r="F168" s="511"/>
      <c r="G168" s="511"/>
      <c r="H168" s="511"/>
      <c r="I168" s="511"/>
      <c r="J168" s="511"/>
      <c r="K168" s="512"/>
    </row>
    <row r="169" spans="1:11" ht="13.5" customHeight="1">
      <c r="A169" s="165" t="s">
        <v>1513</v>
      </c>
      <c r="B169" s="510" t="s">
        <v>980</v>
      </c>
      <c r="C169" s="511"/>
      <c r="D169" s="511"/>
      <c r="E169" s="511"/>
      <c r="F169" s="511"/>
      <c r="G169" s="511"/>
      <c r="H169" s="511"/>
      <c r="I169" s="511"/>
      <c r="J169" s="511"/>
      <c r="K169" s="512"/>
    </row>
    <row r="170" spans="1:11" ht="13.5" customHeight="1">
      <c r="A170" s="165" t="s">
        <v>1514</v>
      </c>
      <c r="B170" s="510" t="s">
        <v>1515</v>
      </c>
      <c r="C170" s="511"/>
      <c r="D170" s="511"/>
      <c r="E170" s="511"/>
      <c r="F170" s="511"/>
      <c r="G170" s="511"/>
      <c r="H170" s="511"/>
      <c r="I170" s="511"/>
      <c r="J170" s="511"/>
      <c r="K170" s="512"/>
    </row>
    <row r="171" spans="1:11" ht="13.5" customHeight="1">
      <c r="A171" s="165" t="s">
        <v>1516</v>
      </c>
      <c r="B171" s="510" t="s">
        <v>1517</v>
      </c>
      <c r="C171" s="511"/>
      <c r="D171" s="511"/>
      <c r="E171" s="511"/>
      <c r="F171" s="511"/>
      <c r="G171" s="511"/>
      <c r="H171" s="511"/>
      <c r="I171" s="511"/>
      <c r="J171" s="511"/>
      <c r="K171" s="512"/>
    </row>
    <row r="172" spans="1:11" ht="13.5" customHeight="1">
      <c r="A172" s="165" t="s">
        <v>1562</v>
      </c>
      <c r="B172" s="510" t="s">
        <v>1563</v>
      </c>
      <c r="C172" s="511"/>
      <c r="D172" s="511"/>
      <c r="E172" s="511"/>
      <c r="F172" s="511"/>
      <c r="G172" s="511"/>
      <c r="H172" s="511"/>
      <c r="I172" s="511"/>
      <c r="J172" s="511"/>
      <c r="K172" s="512"/>
    </row>
    <row r="173" spans="1:11" ht="13.5" customHeight="1">
      <c r="A173" s="165" t="s">
        <v>1564</v>
      </c>
      <c r="B173" s="510" t="s">
        <v>981</v>
      </c>
      <c r="C173" s="511"/>
      <c r="D173" s="511"/>
      <c r="E173" s="511"/>
      <c r="F173" s="511"/>
      <c r="G173" s="511"/>
      <c r="H173" s="511"/>
      <c r="I173" s="511"/>
      <c r="J173" s="511"/>
      <c r="K173" s="512"/>
    </row>
    <row r="174" spans="1:11" ht="13.5" customHeight="1">
      <c r="A174" s="165" t="s">
        <v>1565</v>
      </c>
      <c r="B174" s="510" t="s">
        <v>982</v>
      </c>
      <c r="C174" s="511"/>
      <c r="D174" s="511"/>
      <c r="E174" s="511"/>
      <c r="F174" s="511"/>
      <c r="G174" s="511"/>
      <c r="H174" s="511"/>
      <c r="I174" s="511"/>
      <c r="J174" s="511"/>
      <c r="K174" s="512"/>
    </row>
    <row r="175" spans="1:11" ht="13.5" customHeight="1">
      <c r="A175" s="165" t="s">
        <v>1566</v>
      </c>
      <c r="B175" s="510" t="s">
        <v>983</v>
      </c>
      <c r="C175" s="511"/>
      <c r="D175" s="511"/>
      <c r="E175" s="511"/>
      <c r="F175" s="511"/>
      <c r="G175" s="511"/>
      <c r="H175" s="511"/>
      <c r="I175" s="511"/>
      <c r="J175" s="511"/>
      <c r="K175" s="512"/>
    </row>
    <row r="176" spans="1:11" ht="13.5" customHeight="1">
      <c r="A176" s="165" t="s">
        <v>1567</v>
      </c>
      <c r="B176" s="510" t="s">
        <v>1568</v>
      </c>
      <c r="C176" s="511"/>
      <c r="D176" s="511"/>
      <c r="E176" s="511"/>
      <c r="F176" s="511"/>
      <c r="G176" s="511"/>
      <c r="H176" s="511"/>
      <c r="I176" s="511"/>
      <c r="J176" s="511"/>
      <c r="K176" s="512"/>
    </row>
    <row r="177" spans="1:11" ht="13.5" customHeight="1">
      <c r="A177" s="165" t="s">
        <v>1569</v>
      </c>
      <c r="B177" s="510" t="s">
        <v>1570</v>
      </c>
      <c r="C177" s="511"/>
      <c r="D177" s="511"/>
      <c r="E177" s="511"/>
      <c r="F177" s="511"/>
      <c r="G177" s="511"/>
      <c r="H177" s="511"/>
      <c r="I177" s="511"/>
      <c r="J177" s="511"/>
      <c r="K177" s="512"/>
    </row>
    <row r="178" spans="1:11" ht="13.5" customHeight="1">
      <c r="A178" s="165" t="s">
        <v>1571</v>
      </c>
      <c r="B178" s="510" t="s">
        <v>984</v>
      </c>
      <c r="C178" s="511"/>
      <c r="D178" s="511"/>
      <c r="E178" s="511"/>
      <c r="F178" s="511"/>
      <c r="G178" s="511"/>
      <c r="H178" s="511"/>
      <c r="I178" s="511"/>
      <c r="J178" s="511"/>
      <c r="K178" s="512"/>
    </row>
    <row r="179" spans="1:11" ht="13.5" customHeight="1">
      <c r="A179" s="165" t="s">
        <v>1572</v>
      </c>
      <c r="B179" s="510" t="s">
        <v>1573</v>
      </c>
      <c r="C179" s="511"/>
      <c r="D179" s="511"/>
      <c r="E179" s="511"/>
      <c r="F179" s="511"/>
      <c r="G179" s="511"/>
      <c r="H179" s="511"/>
      <c r="I179" s="511"/>
      <c r="J179" s="511"/>
      <c r="K179" s="512"/>
    </row>
    <row r="180" spans="1:11" ht="13.5" customHeight="1">
      <c r="A180" s="165" t="s">
        <v>1574</v>
      </c>
      <c r="B180" s="510" t="s">
        <v>1064</v>
      </c>
      <c r="C180" s="511"/>
      <c r="D180" s="511"/>
      <c r="E180" s="511"/>
      <c r="F180" s="511"/>
      <c r="G180" s="511"/>
      <c r="H180" s="511"/>
      <c r="I180" s="511"/>
      <c r="J180" s="511"/>
      <c r="K180" s="512"/>
    </row>
    <row r="181" spans="1:11" ht="13.5" customHeight="1">
      <c r="A181" s="165" t="s">
        <v>1065</v>
      </c>
      <c r="B181" s="510" t="s">
        <v>1066</v>
      </c>
      <c r="C181" s="511"/>
      <c r="D181" s="511"/>
      <c r="E181" s="511"/>
      <c r="F181" s="511"/>
      <c r="G181" s="511"/>
      <c r="H181" s="511"/>
      <c r="I181" s="511"/>
      <c r="J181" s="511"/>
      <c r="K181" s="512"/>
    </row>
    <row r="182" spans="1:11" ht="13.5" customHeight="1">
      <c r="A182" s="165" t="s">
        <v>1067</v>
      </c>
      <c r="B182" s="510" t="s">
        <v>1068</v>
      </c>
      <c r="C182" s="511"/>
      <c r="D182" s="511"/>
      <c r="E182" s="511"/>
      <c r="F182" s="511"/>
      <c r="G182" s="511"/>
      <c r="H182" s="511"/>
      <c r="I182" s="511"/>
      <c r="J182" s="511"/>
      <c r="K182" s="512"/>
    </row>
    <row r="183" spans="1:11" ht="13.5" customHeight="1">
      <c r="A183" s="165" t="s">
        <v>1069</v>
      </c>
      <c r="B183" s="510" t="s">
        <v>1070</v>
      </c>
      <c r="C183" s="511"/>
      <c r="D183" s="511"/>
      <c r="E183" s="511"/>
      <c r="F183" s="511"/>
      <c r="G183" s="511"/>
      <c r="H183" s="511"/>
      <c r="I183" s="511"/>
      <c r="J183" s="511"/>
      <c r="K183" s="512"/>
    </row>
    <row r="184" spans="1:11" ht="13.5" customHeight="1">
      <c r="A184" s="165" t="s">
        <v>1071</v>
      </c>
      <c r="B184" s="510" t="s">
        <v>1072</v>
      </c>
      <c r="C184" s="511"/>
      <c r="D184" s="511"/>
      <c r="E184" s="511"/>
      <c r="F184" s="511"/>
      <c r="G184" s="511"/>
      <c r="H184" s="511"/>
      <c r="I184" s="511"/>
      <c r="J184" s="511"/>
      <c r="K184" s="512"/>
    </row>
    <row r="185" spans="1:11" ht="13.5" customHeight="1">
      <c r="A185" s="165" t="s">
        <v>1073</v>
      </c>
      <c r="B185" s="510" t="s">
        <v>1074</v>
      </c>
      <c r="C185" s="511"/>
      <c r="D185" s="511"/>
      <c r="E185" s="511"/>
      <c r="F185" s="511"/>
      <c r="G185" s="511"/>
      <c r="H185" s="511"/>
      <c r="I185" s="511"/>
      <c r="J185" s="511"/>
      <c r="K185" s="512"/>
    </row>
    <row r="186" spans="1:11" ht="13.5" customHeight="1">
      <c r="A186" s="165" t="s">
        <v>1075</v>
      </c>
      <c r="B186" s="510" t="s">
        <v>985</v>
      </c>
      <c r="C186" s="511"/>
      <c r="D186" s="511"/>
      <c r="E186" s="511"/>
      <c r="F186" s="511"/>
      <c r="G186" s="511"/>
      <c r="H186" s="511"/>
      <c r="I186" s="511"/>
      <c r="J186" s="511"/>
      <c r="K186" s="512"/>
    </row>
    <row r="187" spans="1:11" ht="13.5" customHeight="1">
      <c r="A187" s="165" t="s">
        <v>1076</v>
      </c>
      <c r="B187" s="510" t="s">
        <v>986</v>
      </c>
      <c r="C187" s="511"/>
      <c r="D187" s="511"/>
      <c r="E187" s="511"/>
      <c r="F187" s="511"/>
      <c r="G187" s="511"/>
      <c r="H187" s="511"/>
      <c r="I187" s="511"/>
      <c r="J187" s="511"/>
      <c r="K187" s="512"/>
    </row>
    <row r="188" spans="1:11" ht="13.5" customHeight="1">
      <c r="A188" s="165" t="s">
        <v>1077</v>
      </c>
      <c r="B188" s="510" t="s">
        <v>1078</v>
      </c>
      <c r="C188" s="511"/>
      <c r="D188" s="511"/>
      <c r="E188" s="511"/>
      <c r="F188" s="511"/>
      <c r="G188" s="511"/>
      <c r="H188" s="511"/>
      <c r="I188" s="511"/>
      <c r="J188" s="511"/>
      <c r="K188" s="512"/>
    </row>
    <row r="189" spans="1:11" ht="13.5" customHeight="1">
      <c r="A189" s="165" t="s">
        <v>1079</v>
      </c>
      <c r="B189" s="510" t="s">
        <v>987</v>
      </c>
      <c r="C189" s="511"/>
      <c r="D189" s="511"/>
      <c r="E189" s="511"/>
      <c r="F189" s="511"/>
      <c r="G189" s="511"/>
      <c r="H189" s="511"/>
      <c r="I189" s="511"/>
      <c r="J189" s="511"/>
      <c r="K189" s="512"/>
    </row>
    <row r="190" spans="1:11" ht="13.5" customHeight="1">
      <c r="A190" s="165" t="s">
        <v>1080</v>
      </c>
      <c r="B190" s="510" t="s">
        <v>988</v>
      </c>
      <c r="C190" s="511"/>
      <c r="D190" s="511"/>
      <c r="E190" s="511"/>
      <c r="F190" s="511"/>
      <c r="G190" s="511"/>
      <c r="H190" s="511"/>
      <c r="I190" s="511"/>
      <c r="J190" s="511"/>
      <c r="K190" s="512"/>
    </row>
    <row r="191" spans="1:11" ht="13.5" customHeight="1">
      <c r="A191" s="165" t="s">
        <v>1081</v>
      </c>
      <c r="B191" s="510" t="s">
        <v>1082</v>
      </c>
      <c r="C191" s="511"/>
      <c r="D191" s="511"/>
      <c r="E191" s="511"/>
      <c r="F191" s="511"/>
      <c r="G191" s="511"/>
      <c r="H191" s="511"/>
      <c r="I191" s="511"/>
      <c r="J191" s="511"/>
      <c r="K191" s="512"/>
    </row>
    <row r="192" spans="1:11" ht="13.5" customHeight="1">
      <c r="A192" s="165" t="s">
        <v>1083</v>
      </c>
      <c r="B192" s="510" t="s">
        <v>2700</v>
      </c>
      <c r="C192" s="511"/>
      <c r="D192" s="511"/>
      <c r="E192" s="511"/>
      <c r="F192" s="511"/>
      <c r="G192" s="511"/>
      <c r="H192" s="511"/>
      <c r="I192" s="511"/>
      <c r="J192" s="511"/>
      <c r="K192" s="512"/>
    </row>
    <row r="193" spans="1:11" ht="13.5" customHeight="1">
      <c r="A193" s="165" t="s">
        <v>1084</v>
      </c>
      <c r="B193" s="510" t="s">
        <v>2701</v>
      </c>
      <c r="C193" s="511"/>
      <c r="D193" s="511"/>
      <c r="E193" s="511"/>
      <c r="F193" s="511"/>
      <c r="G193" s="511"/>
      <c r="H193" s="511"/>
      <c r="I193" s="511"/>
      <c r="J193" s="511"/>
      <c r="K193" s="512"/>
    </row>
    <row r="194" spans="1:11" ht="13.5" customHeight="1">
      <c r="A194" s="165" t="s">
        <v>1085</v>
      </c>
      <c r="B194" s="510" t="s">
        <v>1086</v>
      </c>
      <c r="C194" s="511"/>
      <c r="D194" s="511"/>
      <c r="E194" s="511"/>
      <c r="F194" s="511"/>
      <c r="G194" s="511"/>
      <c r="H194" s="511"/>
      <c r="I194" s="511"/>
      <c r="J194" s="511"/>
      <c r="K194" s="512"/>
    </row>
    <row r="195" spans="1:11" ht="13.5" customHeight="1">
      <c r="A195" s="165" t="s">
        <v>1087</v>
      </c>
      <c r="B195" s="510" t="s">
        <v>1088</v>
      </c>
      <c r="C195" s="511"/>
      <c r="D195" s="511"/>
      <c r="E195" s="511"/>
      <c r="F195" s="511"/>
      <c r="G195" s="511"/>
      <c r="H195" s="511"/>
      <c r="I195" s="511"/>
      <c r="J195" s="511"/>
      <c r="K195" s="512"/>
    </row>
    <row r="196" spans="1:11" ht="13.5" customHeight="1">
      <c r="A196" s="165" t="s">
        <v>1089</v>
      </c>
      <c r="B196" s="510" t="s">
        <v>1090</v>
      </c>
      <c r="C196" s="511"/>
      <c r="D196" s="511"/>
      <c r="E196" s="511"/>
      <c r="F196" s="511"/>
      <c r="G196" s="511"/>
      <c r="H196" s="511"/>
      <c r="I196" s="511"/>
      <c r="J196" s="511"/>
      <c r="K196" s="512"/>
    </row>
    <row r="197" spans="1:11" ht="13.5" customHeight="1">
      <c r="A197" s="165" t="s">
        <v>1091</v>
      </c>
      <c r="B197" s="510" t="s">
        <v>1092</v>
      </c>
      <c r="C197" s="511"/>
      <c r="D197" s="511"/>
      <c r="E197" s="511"/>
      <c r="F197" s="511"/>
      <c r="G197" s="511"/>
      <c r="H197" s="511"/>
      <c r="I197" s="511"/>
      <c r="J197" s="511"/>
      <c r="K197" s="512"/>
    </row>
    <row r="198" spans="1:11" ht="13.5" customHeight="1">
      <c r="A198" s="165" t="s">
        <v>1093</v>
      </c>
      <c r="B198" s="510" t="s">
        <v>1094</v>
      </c>
      <c r="C198" s="511"/>
      <c r="D198" s="511"/>
      <c r="E198" s="511"/>
      <c r="F198" s="511"/>
      <c r="G198" s="511"/>
      <c r="H198" s="511"/>
      <c r="I198" s="511"/>
      <c r="J198" s="511"/>
      <c r="K198" s="512"/>
    </row>
    <row r="199" spans="1:11" ht="13.5" customHeight="1">
      <c r="A199" s="165" t="s">
        <v>1095</v>
      </c>
      <c r="B199" s="510" t="s">
        <v>1096</v>
      </c>
      <c r="C199" s="511"/>
      <c r="D199" s="511"/>
      <c r="E199" s="511"/>
      <c r="F199" s="511"/>
      <c r="G199" s="511"/>
      <c r="H199" s="511"/>
      <c r="I199" s="511"/>
      <c r="J199" s="511"/>
      <c r="K199" s="512"/>
    </row>
    <row r="200" spans="1:11" ht="13.5" customHeight="1">
      <c r="A200" s="165" t="s">
        <v>1097</v>
      </c>
      <c r="B200" s="510" t="s">
        <v>1098</v>
      </c>
      <c r="C200" s="511"/>
      <c r="D200" s="511"/>
      <c r="E200" s="511"/>
      <c r="F200" s="511"/>
      <c r="G200" s="511"/>
      <c r="H200" s="511"/>
      <c r="I200" s="511"/>
      <c r="J200" s="511"/>
      <c r="K200" s="512"/>
    </row>
    <row r="201" spans="1:11" ht="13.5" customHeight="1">
      <c r="A201" s="165" t="s">
        <v>1099</v>
      </c>
      <c r="B201" s="510" t="s">
        <v>2312</v>
      </c>
      <c r="C201" s="511"/>
      <c r="D201" s="511"/>
      <c r="E201" s="511"/>
      <c r="F201" s="511"/>
      <c r="G201" s="511"/>
      <c r="H201" s="511"/>
      <c r="I201" s="511"/>
      <c r="J201" s="511"/>
      <c r="K201" s="512"/>
    </row>
    <row r="202" spans="1:11" ht="13.5" customHeight="1">
      <c r="A202" s="165" t="s">
        <v>2313</v>
      </c>
      <c r="B202" s="510" t="s">
        <v>2089</v>
      </c>
      <c r="C202" s="511"/>
      <c r="D202" s="511"/>
      <c r="E202" s="511"/>
      <c r="F202" s="511"/>
      <c r="G202" s="511"/>
      <c r="H202" s="511"/>
      <c r="I202" s="511"/>
      <c r="J202" s="511"/>
      <c r="K202" s="512"/>
    </row>
    <row r="203" spans="1:11" ht="13.5" customHeight="1">
      <c r="A203" s="165" t="s">
        <v>2090</v>
      </c>
      <c r="B203" s="510" t="s">
        <v>2091</v>
      </c>
      <c r="C203" s="511"/>
      <c r="D203" s="511"/>
      <c r="E203" s="511"/>
      <c r="F203" s="511"/>
      <c r="G203" s="511"/>
      <c r="H203" s="511"/>
      <c r="I203" s="511"/>
      <c r="J203" s="511"/>
      <c r="K203" s="512"/>
    </row>
    <row r="204" spans="1:11" ht="13.5" customHeight="1">
      <c r="A204" s="165" t="s">
        <v>2092</v>
      </c>
      <c r="B204" s="510" t="s">
        <v>2093</v>
      </c>
      <c r="C204" s="511"/>
      <c r="D204" s="511"/>
      <c r="E204" s="511"/>
      <c r="F204" s="511"/>
      <c r="G204" s="511"/>
      <c r="H204" s="511"/>
      <c r="I204" s="511"/>
      <c r="J204" s="511"/>
      <c r="K204" s="512"/>
    </row>
    <row r="205" spans="1:11" ht="13.5" customHeight="1">
      <c r="A205" s="165" t="s">
        <v>2094</v>
      </c>
      <c r="B205" s="510" t="s">
        <v>1672</v>
      </c>
      <c r="C205" s="511"/>
      <c r="D205" s="511"/>
      <c r="E205" s="511"/>
      <c r="F205" s="511"/>
      <c r="G205" s="511"/>
      <c r="H205" s="511"/>
      <c r="I205" s="511"/>
      <c r="J205" s="511"/>
      <c r="K205" s="512"/>
    </row>
    <row r="206" spans="1:11" ht="13.5" customHeight="1">
      <c r="A206" s="165" t="s">
        <v>2095</v>
      </c>
      <c r="B206" s="510" t="s">
        <v>1674</v>
      </c>
      <c r="C206" s="511"/>
      <c r="D206" s="511"/>
      <c r="E206" s="511"/>
      <c r="F206" s="511"/>
      <c r="G206" s="511"/>
      <c r="H206" s="511"/>
      <c r="I206" s="511"/>
      <c r="J206" s="511"/>
      <c r="K206" s="512"/>
    </row>
    <row r="207" spans="1:11" ht="13.5" customHeight="1">
      <c r="A207" s="165" t="s">
        <v>2096</v>
      </c>
      <c r="B207" s="510" t="s">
        <v>1673</v>
      </c>
      <c r="C207" s="511"/>
      <c r="D207" s="511"/>
      <c r="E207" s="511"/>
      <c r="F207" s="511"/>
      <c r="G207" s="511"/>
      <c r="H207" s="511"/>
      <c r="I207" s="511"/>
      <c r="J207" s="511"/>
      <c r="K207" s="512"/>
    </row>
    <row r="208" spans="1:11" ht="13.5" customHeight="1">
      <c r="A208" s="165" t="s">
        <v>2097</v>
      </c>
      <c r="B208" s="510" t="s">
        <v>2098</v>
      </c>
      <c r="C208" s="511"/>
      <c r="D208" s="511"/>
      <c r="E208" s="511"/>
      <c r="F208" s="511"/>
      <c r="G208" s="511"/>
      <c r="H208" s="511"/>
      <c r="I208" s="511"/>
      <c r="J208" s="511"/>
      <c r="K208" s="512"/>
    </row>
    <row r="209" spans="1:11" ht="13.5" customHeight="1">
      <c r="A209" s="165" t="s">
        <v>2099</v>
      </c>
      <c r="B209" s="510" t="s">
        <v>2100</v>
      </c>
      <c r="C209" s="511"/>
      <c r="D209" s="511"/>
      <c r="E209" s="511"/>
      <c r="F209" s="511"/>
      <c r="G209" s="511"/>
      <c r="H209" s="511"/>
      <c r="I209" s="511"/>
      <c r="J209" s="511"/>
      <c r="K209" s="512"/>
    </row>
    <row r="210" spans="1:11" ht="13.5" customHeight="1">
      <c r="A210" s="165" t="s">
        <v>2101</v>
      </c>
      <c r="B210" s="510" t="s">
        <v>2102</v>
      </c>
      <c r="C210" s="511"/>
      <c r="D210" s="511"/>
      <c r="E210" s="511"/>
      <c r="F210" s="511"/>
      <c r="G210" s="511"/>
      <c r="H210" s="511"/>
      <c r="I210" s="511"/>
      <c r="J210" s="511"/>
      <c r="K210" s="512"/>
    </row>
    <row r="211" spans="1:11" ht="13.5" customHeight="1">
      <c r="A211" s="165" t="s">
        <v>2103</v>
      </c>
      <c r="B211" s="510" t="s">
        <v>2104</v>
      </c>
      <c r="C211" s="511"/>
      <c r="D211" s="511"/>
      <c r="E211" s="511"/>
      <c r="F211" s="511"/>
      <c r="G211" s="511"/>
      <c r="H211" s="511"/>
      <c r="I211" s="511"/>
      <c r="J211" s="511"/>
      <c r="K211" s="512"/>
    </row>
    <row r="212" spans="1:11" ht="13.5" customHeight="1">
      <c r="A212" s="165" t="s">
        <v>2105</v>
      </c>
      <c r="B212" s="510" t="s">
        <v>2106</v>
      </c>
      <c r="C212" s="511"/>
      <c r="D212" s="511"/>
      <c r="E212" s="511"/>
      <c r="F212" s="511"/>
      <c r="G212" s="511"/>
      <c r="H212" s="511"/>
      <c r="I212" s="511"/>
      <c r="J212" s="511"/>
      <c r="K212" s="512"/>
    </row>
    <row r="213" spans="1:11" ht="13.5" customHeight="1">
      <c r="A213" s="165" t="s">
        <v>2107</v>
      </c>
      <c r="B213" s="510" t="s">
        <v>2108</v>
      </c>
      <c r="C213" s="511"/>
      <c r="D213" s="511"/>
      <c r="E213" s="511"/>
      <c r="F213" s="511"/>
      <c r="G213" s="511"/>
      <c r="H213" s="511"/>
      <c r="I213" s="511"/>
      <c r="J213" s="511"/>
      <c r="K213" s="512"/>
    </row>
    <row r="214" spans="1:11" ht="13.5" customHeight="1">
      <c r="A214" s="165" t="s">
        <v>2109</v>
      </c>
      <c r="B214" s="510" t="s">
        <v>2110</v>
      </c>
      <c r="C214" s="511"/>
      <c r="D214" s="511"/>
      <c r="E214" s="511"/>
      <c r="F214" s="511"/>
      <c r="G214" s="511"/>
      <c r="H214" s="511"/>
      <c r="I214" s="511"/>
      <c r="J214" s="511"/>
      <c r="K214" s="512"/>
    </row>
    <row r="215" spans="1:11" ht="13.5" customHeight="1">
      <c r="A215" s="165" t="s">
        <v>2111</v>
      </c>
      <c r="B215" s="510" t="s">
        <v>2112</v>
      </c>
      <c r="C215" s="511"/>
      <c r="D215" s="511"/>
      <c r="E215" s="511"/>
      <c r="F215" s="511"/>
      <c r="G215" s="511"/>
      <c r="H215" s="511"/>
      <c r="I215" s="511"/>
      <c r="J215" s="511"/>
      <c r="K215" s="512"/>
    </row>
    <row r="216" spans="1:11" ht="13.5" customHeight="1">
      <c r="A216" s="165" t="s">
        <v>2113</v>
      </c>
      <c r="B216" s="510" t="s">
        <v>2114</v>
      </c>
      <c r="C216" s="511"/>
      <c r="D216" s="511"/>
      <c r="E216" s="511"/>
      <c r="F216" s="511"/>
      <c r="G216" s="511"/>
      <c r="H216" s="511"/>
      <c r="I216" s="511"/>
      <c r="J216" s="511"/>
      <c r="K216" s="512"/>
    </row>
    <row r="217" spans="1:11" ht="13.5" customHeight="1">
      <c r="A217" s="165" t="s">
        <v>2115</v>
      </c>
      <c r="B217" s="510" t="s">
        <v>2116</v>
      </c>
      <c r="C217" s="511"/>
      <c r="D217" s="511"/>
      <c r="E217" s="511"/>
      <c r="F217" s="511"/>
      <c r="G217" s="511"/>
      <c r="H217" s="511"/>
      <c r="I217" s="511"/>
      <c r="J217" s="511"/>
      <c r="K217" s="512"/>
    </row>
    <row r="218" spans="1:11" ht="13.5" customHeight="1">
      <c r="A218" s="165" t="s">
        <v>2117</v>
      </c>
      <c r="B218" s="510" t="s">
        <v>2118</v>
      </c>
      <c r="C218" s="511"/>
      <c r="D218" s="511"/>
      <c r="E218" s="511"/>
      <c r="F218" s="511"/>
      <c r="G218" s="511"/>
      <c r="H218" s="511"/>
      <c r="I218" s="511"/>
      <c r="J218" s="511"/>
      <c r="K218" s="512"/>
    </row>
    <row r="219" spans="1:11" ht="13.5" customHeight="1">
      <c r="A219" s="165" t="s">
        <v>2119</v>
      </c>
      <c r="B219" s="510" t="s">
        <v>2120</v>
      </c>
      <c r="C219" s="511"/>
      <c r="D219" s="511"/>
      <c r="E219" s="511"/>
      <c r="F219" s="511"/>
      <c r="G219" s="511"/>
      <c r="H219" s="511"/>
      <c r="I219" s="511"/>
      <c r="J219" s="511"/>
      <c r="K219" s="512"/>
    </row>
    <row r="220" spans="1:11" ht="13.5" customHeight="1">
      <c r="A220" s="165" t="s">
        <v>2121</v>
      </c>
      <c r="B220" s="510" t="s">
        <v>2122</v>
      </c>
      <c r="C220" s="511"/>
      <c r="D220" s="511"/>
      <c r="E220" s="511"/>
      <c r="F220" s="511"/>
      <c r="G220" s="511"/>
      <c r="H220" s="511"/>
      <c r="I220" s="511"/>
      <c r="J220" s="511"/>
      <c r="K220" s="512"/>
    </row>
    <row r="221" spans="1:11" ht="13.5" customHeight="1">
      <c r="A221" s="165" t="s">
        <v>2123</v>
      </c>
      <c r="B221" s="510" t="s">
        <v>2124</v>
      </c>
      <c r="C221" s="511"/>
      <c r="D221" s="511"/>
      <c r="E221" s="511"/>
      <c r="F221" s="511"/>
      <c r="G221" s="511"/>
      <c r="H221" s="511"/>
      <c r="I221" s="511"/>
      <c r="J221" s="511"/>
      <c r="K221" s="512"/>
    </row>
    <row r="222" spans="1:11" ht="13.5" customHeight="1">
      <c r="A222" s="165" t="s">
        <v>2125</v>
      </c>
      <c r="B222" s="510" t="s">
        <v>2126</v>
      </c>
      <c r="C222" s="511"/>
      <c r="D222" s="511"/>
      <c r="E222" s="511"/>
      <c r="F222" s="511"/>
      <c r="G222" s="511"/>
      <c r="H222" s="511"/>
      <c r="I222" s="511"/>
      <c r="J222" s="511"/>
      <c r="K222" s="512"/>
    </row>
    <row r="223" spans="1:11" ht="13.5" customHeight="1">
      <c r="A223" s="165" t="s">
        <v>2127</v>
      </c>
      <c r="B223" s="510" t="s">
        <v>2128</v>
      </c>
      <c r="C223" s="511"/>
      <c r="D223" s="511"/>
      <c r="E223" s="511"/>
      <c r="F223" s="511"/>
      <c r="G223" s="511"/>
      <c r="H223" s="511"/>
      <c r="I223" s="511"/>
      <c r="J223" s="511"/>
      <c r="K223" s="512"/>
    </row>
    <row r="224" spans="1:11" ht="13.5" customHeight="1">
      <c r="A224" s="165" t="s">
        <v>2129</v>
      </c>
      <c r="B224" s="510" t="s">
        <v>2130</v>
      </c>
      <c r="C224" s="511"/>
      <c r="D224" s="511"/>
      <c r="E224" s="511"/>
      <c r="F224" s="511"/>
      <c r="G224" s="511"/>
      <c r="H224" s="511"/>
      <c r="I224" s="511"/>
      <c r="J224" s="511"/>
      <c r="K224" s="512"/>
    </row>
    <row r="225" spans="1:11" ht="13.5" customHeight="1">
      <c r="A225" s="165" t="s">
        <v>2131</v>
      </c>
      <c r="B225" s="510" t="s">
        <v>2132</v>
      </c>
      <c r="C225" s="511"/>
      <c r="D225" s="511"/>
      <c r="E225" s="511"/>
      <c r="F225" s="511"/>
      <c r="G225" s="511"/>
      <c r="H225" s="511"/>
      <c r="I225" s="511"/>
      <c r="J225" s="511"/>
      <c r="K225" s="512"/>
    </row>
    <row r="226" spans="1:11" ht="13.5" customHeight="1">
      <c r="A226" s="165" t="s">
        <v>2133</v>
      </c>
      <c r="B226" s="510" t="s">
        <v>2134</v>
      </c>
      <c r="C226" s="511"/>
      <c r="D226" s="511"/>
      <c r="E226" s="511"/>
      <c r="F226" s="511"/>
      <c r="G226" s="511"/>
      <c r="H226" s="511"/>
      <c r="I226" s="511"/>
      <c r="J226" s="511"/>
      <c r="K226" s="512"/>
    </row>
    <row r="227" spans="1:11" ht="13.5" customHeight="1">
      <c r="A227" s="165" t="s">
        <v>2135</v>
      </c>
      <c r="B227" s="510" t="s">
        <v>2136</v>
      </c>
      <c r="C227" s="511"/>
      <c r="D227" s="511"/>
      <c r="E227" s="511"/>
      <c r="F227" s="511"/>
      <c r="G227" s="511"/>
      <c r="H227" s="511"/>
      <c r="I227" s="511"/>
      <c r="J227" s="511"/>
      <c r="K227" s="512"/>
    </row>
    <row r="228" spans="1:11" ht="13.5" customHeight="1">
      <c r="A228" s="165" t="s">
        <v>2137</v>
      </c>
      <c r="B228" s="510" t="s">
        <v>2138</v>
      </c>
      <c r="C228" s="511"/>
      <c r="D228" s="511"/>
      <c r="E228" s="511"/>
      <c r="F228" s="511"/>
      <c r="G228" s="511"/>
      <c r="H228" s="511"/>
      <c r="I228" s="511"/>
      <c r="J228" s="511"/>
      <c r="K228" s="512"/>
    </row>
    <row r="229" spans="1:11" ht="13.5" customHeight="1">
      <c r="A229" s="165" t="s">
        <v>2139</v>
      </c>
      <c r="B229" s="510" t="s">
        <v>141</v>
      </c>
      <c r="C229" s="511"/>
      <c r="D229" s="511"/>
      <c r="E229" s="511"/>
      <c r="F229" s="511"/>
      <c r="G229" s="511"/>
      <c r="H229" s="511"/>
      <c r="I229" s="511"/>
      <c r="J229" s="511"/>
      <c r="K229" s="512"/>
    </row>
    <row r="230" spans="1:11" ht="13.5" customHeight="1">
      <c r="A230" s="165" t="s">
        <v>142</v>
      </c>
      <c r="B230" s="510" t="s">
        <v>143</v>
      </c>
      <c r="C230" s="511"/>
      <c r="D230" s="511"/>
      <c r="E230" s="511"/>
      <c r="F230" s="511"/>
      <c r="G230" s="511"/>
      <c r="H230" s="511"/>
      <c r="I230" s="511"/>
      <c r="J230" s="511"/>
      <c r="K230" s="512"/>
    </row>
    <row r="231" spans="1:11" ht="13.5" customHeight="1">
      <c r="A231" s="165" t="s">
        <v>144</v>
      </c>
      <c r="B231" s="510" t="s">
        <v>145</v>
      </c>
      <c r="C231" s="511"/>
      <c r="D231" s="511"/>
      <c r="E231" s="511"/>
      <c r="F231" s="511"/>
      <c r="G231" s="511"/>
      <c r="H231" s="511"/>
      <c r="I231" s="511"/>
      <c r="J231" s="511"/>
      <c r="K231" s="512"/>
    </row>
    <row r="232" spans="1:11" ht="13.5" customHeight="1">
      <c r="A232" s="165" t="s">
        <v>146</v>
      </c>
      <c r="B232" s="510" t="s">
        <v>147</v>
      </c>
      <c r="C232" s="511"/>
      <c r="D232" s="511"/>
      <c r="E232" s="511"/>
      <c r="F232" s="511"/>
      <c r="G232" s="511"/>
      <c r="H232" s="511"/>
      <c r="I232" s="511"/>
      <c r="J232" s="511"/>
      <c r="K232" s="512"/>
    </row>
    <row r="233" spans="1:11" ht="13.5" customHeight="1">
      <c r="A233" s="165" t="s">
        <v>148</v>
      </c>
      <c r="B233" s="510" t="s">
        <v>2384</v>
      </c>
      <c r="C233" s="511"/>
      <c r="D233" s="511"/>
      <c r="E233" s="511"/>
      <c r="F233" s="511"/>
      <c r="G233" s="511"/>
      <c r="H233" s="511"/>
      <c r="I233" s="511"/>
      <c r="J233" s="511"/>
      <c r="K233" s="512"/>
    </row>
    <row r="234" spans="1:11" ht="13.5" customHeight="1">
      <c r="A234" s="165" t="s">
        <v>588</v>
      </c>
      <c r="B234" s="510" t="s">
        <v>589</v>
      </c>
      <c r="C234" s="511"/>
      <c r="D234" s="511"/>
      <c r="E234" s="511"/>
      <c r="F234" s="511"/>
      <c r="G234" s="511"/>
      <c r="H234" s="511"/>
      <c r="I234" s="511"/>
      <c r="J234" s="511"/>
      <c r="K234" s="512"/>
    </row>
    <row r="235" spans="1:11" ht="13.5" customHeight="1">
      <c r="A235" s="165" t="s">
        <v>590</v>
      </c>
      <c r="B235" s="510" t="s">
        <v>591</v>
      </c>
      <c r="C235" s="511"/>
      <c r="D235" s="511"/>
      <c r="E235" s="511"/>
      <c r="F235" s="511"/>
      <c r="G235" s="511"/>
      <c r="H235" s="511"/>
      <c r="I235" s="511"/>
      <c r="J235" s="511"/>
      <c r="K235" s="512"/>
    </row>
    <row r="236" spans="1:11" ht="13.5" customHeight="1">
      <c r="A236" s="165" t="s">
        <v>592</v>
      </c>
      <c r="B236" s="510" t="s">
        <v>593</v>
      </c>
      <c r="C236" s="511"/>
      <c r="D236" s="511"/>
      <c r="E236" s="511"/>
      <c r="F236" s="511"/>
      <c r="G236" s="511"/>
      <c r="H236" s="511"/>
      <c r="I236" s="511"/>
      <c r="J236" s="511"/>
      <c r="K236" s="512"/>
    </row>
    <row r="237" spans="1:11" ht="13.5" customHeight="1">
      <c r="A237" s="165" t="s">
        <v>594</v>
      </c>
      <c r="B237" s="510" t="s">
        <v>595</v>
      </c>
      <c r="C237" s="511"/>
      <c r="D237" s="511"/>
      <c r="E237" s="511"/>
      <c r="F237" s="511"/>
      <c r="G237" s="511"/>
      <c r="H237" s="511"/>
      <c r="I237" s="511"/>
      <c r="J237" s="511"/>
      <c r="K237" s="512"/>
    </row>
    <row r="238" spans="1:11" ht="13.5" customHeight="1">
      <c r="A238" s="165" t="s">
        <v>596</v>
      </c>
      <c r="B238" s="510" t="s">
        <v>597</v>
      </c>
      <c r="C238" s="511"/>
      <c r="D238" s="511"/>
      <c r="E238" s="511"/>
      <c r="F238" s="511"/>
      <c r="G238" s="511"/>
      <c r="H238" s="511"/>
      <c r="I238" s="511"/>
      <c r="J238" s="511"/>
      <c r="K238" s="512"/>
    </row>
    <row r="239" spans="1:11" ht="13.5" customHeight="1">
      <c r="A239" s="165" t="s">
        <v>598</v>
      </c>
      <c r="B239" s="510" t="s">
        <v>1675</v>
      </c>
      <c r="C239" s="511"/>
      <c r="D239" s="511"/>
      <c r="E239" s="511"/>
      <c r="F239" s="511"/>
      <c r="G239" s="511"/>
      <c r="H239" s="511"/>
      <c r="I239" s="511"/>
      <c r="J239" s="511"/>
      <c r="K239" s="512"/>
    </row>
    <row r="240" spans="1:11" ht="13.5" customHeight="1">
      <c r="A240" s="165" t="s">
        <v>599</v>
      </c>
      <c r="B240" s="510" t="s">
        <v>600</v>
      </c>
      <c r="C240" s="511"/>
      <c r="D240" s="511"/>
      <c r="E240" s="511"/>
      <c r="F240" s="511"/>
      <c r="G240" s="511"/>
      <c r="H240" s="511"/>
      <c r="I240" s="511"/>
      <c r="J240" s="511"/>
      <c r="K240" s="512"/>
    </row>
    <row r="241" spans="1:11" ht="13.5" customHeight="1">
      <c r="A241" s="165" t="s">
        <v>601</v>
      </c>
      <c r="B241" s="510" t="s">
        <v>602</v>
      </c>
      <c r="C241" s="511"/>
      <c r="D241" s="511"/>
      <c r="E241" s="511"/>
      <c r="F241" s="511"/>
      <c r="G241" s="511"/>
      <c r="H241" s="511"/>
      <c r="I241" s="511"/>
      <c r="J241" s="511"/>
      <c r="K241" s="512"/>
    </row>
    <row r="242" spans="1:11" ht="13.5" customHeight="1">
      <c r="A242" s="165" t="s">
        <v>603</v>
      </c>
      <c r="B242" s="510" t="s">
        <v>2387</v>
      </c>
      <c r="C242" s="511"/>
      <c r="D242" s="511"/>
      <c r="E242" s="511"/>
      <c r="F242" s="511"/>
      <c r="G242" s="511"/>
      <c r="H242" s="511"/>
      <c r="I242" s="511"/>
      <c r="J242" s="511"/>
      <c r="K242" s="512"/>
    </row>
    <row r="243" spans="1:11" ht="13.5" customHeight="1">
      <c r="A243" s="165" t="s">
        <v>2388</v>
      </c>
      <c r="B243" s="510" t="s">
        <v>2389</v>
      </c>
      <c r="C243" s="511"/>
      <c r="D243" s="511"/>
      <c r="E243" s="511"/>
      <c r="F243" s="511"/>
      <c r="G243" s="511"/>
      <c r="H243" s="511"/>
      <c r="I243" s="511"/>
      <c r="J243" s="511"/>
      <c r="K243" s="512"/>
    </row>
    <row r="244" spans="1:11" ht="13.5" customHeight="1">
      <c r="A244" s="165" t="s">
        <v>2390</v>
      </c>
      <c r="B244" s="510" t="s">
        <v>2391</v>
      </c>
      <c r="C244" s="511"/>
      <c r="D244" s="511"/>
      <c r="E244" s="511"/>
      <c r="F244" s="511"/>
      <c r="G244" s="511"/>
      <c r="H244" s="511"/>
      <c r="I244" s="511"/>
      <c r="J244" s="511"/>
      <c r="K244" s="512"/>
    </row>
    <row r="245" spans="1:11" ht="13.5" customHeight="1">
      <c r="A245" s="165" t="s">
        <v>2392</v>
      </c>
      <c r="B245" s="510" t="s">
        <v>2393</v>
      </c>
      <c r="C245" s="511"/>
      <c r="D245" s="511"/>
      <c r="E245" s="511"/>
      <c r="F245" s="511"/>
      <c r="G245" s="511"/>
      <c r="H245" s="511"/>
      <c r="I245" s="511"/>
      <c r="J245" s="511"/>
      <c r="K245" s="512"/>
    </row>
    <row r="246" spans="1:11" ht="13.5" customHeight="1">
      <c r="A246" s="165" t="s">
        <v>2394</v>
      </c>
      <c r="B246" s="510" t="s">
        <v>2395</v>
      </c>
      <c r="C246" s="511"/>
      <c r="D246" s="511"/>
      <c r="E246" s="511"/>
      <c r="F246" s="511"/>
      <c r="G246" s="511"/>
      <c r="H246" s="511"/>
      <c r="I246" s="511"/>
      <c r="J246" s="511"/>
      <c r="K246" s="512"/>
    </row>
    <row r="247" spans="1:11" ht="13.5" customHeight="1">
      <c r="A247" s="165" t="s">
        <v>2396</v>
      </c>
      <c r="B247" s="510" t="s">
        <v>1676</v>
      </c>
      <c r="C247" s="511"/>
      <c r="D247" s="511"/>
      <c r="E247" s="511"/>
      <c r="F247" s="511"/>
      <c r="G247" s="511"/>
      <c r="H247" s="511"/>
      <c r="I247" s="511"/>
      <c r="J247" s="511"/>
      <c r="K247" s="512"/>
    </row>
    <row r="248" spans="1:11" ht="13.5" customHeight="1">
      <c r="A248" s="165" t="s">
        <v>2397</v>
      </c>
      <c r="B248" s="510" t="s">
        <v>2398</v>
      </c>
      <c r="C248" s="511"/>
      <c r="D248" s="511"/>
      <c r="E248" s="511"/>
      <c r="F248" s="511"/>
      <c r="G248" s="511"/>
      <c r="H248" s="511"/>
      <c r="I248" s="511"/>
      <c r="J248" s="511"/>
      <c r="K248" s="512"/>
    </row>
    <row r="249" spans="1:11" ht="13.5" customHeight="1">
      <c r="A249" s="165" t="s">
        <v>2399</v>
      </c>
      <c r="B249" s="510" t="s">
        <v>2400</v>
      </c>
      <c r="C249" s="511"/>
      <c r="D249" s="511"/>
      <c r="E249" s="511"/>
      <c r="F249" s="511"/>
      <c r="G249" s="511"/>
      <c r="H249" s="511"/>
      <c r="I249" s="511"/>
      <c r="J249" s="511"/>
      <c r="K249" s="512"/>
    </row>
    <row r="250" spans="1:11" ht="13.5" customHeight="1">
      <c r="A250" s="165" t="s">
        <v>2401</v>
      </c>
      <c r="B250" s="510" t="s">
        <v>2402</v>
      </c>
      <c r="C250" s="511"/>
      <c r="D250" s="511"/>
      <c r="E250" s="511"/>
      <c r="F250" s="511"/>
      <c r="G250" s="511"/>
      <c r="H250" s="511"/>
      <c r="I250" s="511"/>
      <c r="J250" s="511"/>
      <c r="K250" s="512"/>
    </row>
    <row r="251" spans="1:11" ht="13.5" customHeight="1">
      <c r="A251" s="165" t="s">
        <v>2403</v>
      </c>
      <c r="B251" s="510" t="s">
        <v>2404</v>
      </c>
      <c r="C251" s="511"/>
      <c r="D251" s="511"/>
      <c r="E251" s="511"/>
      <c r="F251" s="511"/>
      <c r="G251" s="511"/>
      <c r="H251" s="511"/>
      <c r="I251" s="511"/>
      <c r="J251" s="511"/>
      <c r="K251" s="512"/>
    </row>
    <row r="252" spans="1:11" ht="13.5" customHeight="1">
      <c r="A252" s="165" t="s">
        <v>2405</v>
      </c>
      <c r="B252" s="510" t="s">
        <v>2316</v>
      </c>
      <c r="C252" s="511"/>
      <c r="D252" s="511"/>
      <c r="E252" s="511"/>
      <c r="F252" s="511"/>
      <c r="G252" s="511"/>
      <c r="H252" s="511"/>
      <c r="I252" s="511"/>
      <c r="J252" s="511"/>
      <c r="K252" s="512"/>
    </row>
    <row r="253" spans="1:11" ht="13.5" customHeight="1">
      <c r="A253" s="165" t="s">
        <v>2317</v>
      </c>
      <c r="B253" s="510" t="s">
        <v>2318</v>
      </c>
      <c r="C253" s="511"/>
      <c r="D253" s="511"/>
      <c r="E253" s="511"/>
      <c r="F253" s="511"/>
      <c r="G253" s="511"/>
      <c r="H253" s="511"/>
      <c r="I253" s="511"/>
      <c r="J253" s="511"/>
      <c r="K253" s="512"/>
    </row>
    <row r="254" spans="1:11" ht="13.5" customHeight="1">
      <c r="A254" s="165" t="s">
        <v>2319</v>
      </c>
      <c r="B254" s="510" t="s">
        <v>1677</v>
      </c>
      <c r="C254" s="511"/>
      <c r="D254" s="511"/>
      <c r="E254" s="511"/>
      <c r="F254" s="511"/>
      <c r="G254" s="511"/>
      <c r="H254" s="511"/>
      <c r="I254" s="511"/>
      <c r="J254" s="511"/>
      <c r="K254" s="512"/>
    </row>
    <row r="255" spans="1:11" ht="13.5" customHeight="1">
      <c r="A255" s="165" t="s">
        <v>2320</v>
      </c>
      <c r="B255" s="510" t="s">
        <v>2321</v>
      </c>
      <c r="C255" s="511"/>
      <c r="D255" s="511"/>
      <c r="E255" s="511"/>
      <c r="F255" s="511"/>
      <c r="G255" s="511"/>
      <c r="H255" s="511"/>
      <c r="I255" s="511"/>
      <c r="J255" s="511"/>
      <c r="K255" s="512"/>
    </row>
    <row r="256" spans="1:11" ht="13.5" customHeight="1">
      <c r="A256" s="165" t="s">
        <v>2322</v>
      </c>
      <c r="B256" s="510" t="s">
        <v>69</v>
      </c>
      <c r="C256" s="511"/>
      <c r="D256" s="511"/>
      <c r="E256" s="511"/>
      <c r="F256" s="511"/>
      <c r="G256" s="511"/>
      <c r="H256" s="511"/>
      <c r="I256" s="511"/>
      <c r="J256" s="511"/>
      <c r="K256" s="512"/>
    </row>
    <row r="257" spans="1:11" ht="13.5" customHeight="1">
      <c r="A257" s="165" t="s">
        <v>70</v>
      </c>
      <c r="B257" s="510" t="s">
        <v>1626</v>
      </c>
      <c r="C257" s="511"/>
      <c r="D257" s="511"/>
      <c r="E257" s="511"/>
      <c r="F257" s="511"/>
      <c r="G257" s="511"/>
      <c r="H257" s="511"/>
      <c r="I257" s="511"/>
      <c r="J257" s="511"/>
      <c r="K257" s="512"/>
    </row>
    <row r="258" spans="1:11" ht="13.5" customHeight="1">
      <c r="A258" s="165" t="s">
        <v>1627</v>
      </c>
      <c r="B258" s="510" t="s">
        <v>1628</v>
      </c>
      <c r="C258" s="511"/>
      <c r="D258" s="511"/>
      <c r="E258" s="511"/>
      <c r="F258" s="511"/>
      <c r="G258" s="511"/>
      <c r="H258" s="511"/>
      <c r="I258" s="511"/>
      <c r="J258" s="511"/>
      <c r="K258" s="512"/>
    </row>
    <row r="259" spans="1:11" ht="13.5" customHeight="1">
      <c r="A259" s="165" t="s">
        <v>1629</v>
      </c>
      <c r="B259" s="510" t="s">
        <v>1630</v>
      </c>
      <c r="C259" s="511"/>
      <c r="D259" s="511"/>
      <c r="E259" s="511"/>
      <c r="F259" s="511"/>
      <c r="G259" s="511"/>
      <c r="H259" s="511"/>
      <c r="I259" s="511"/>
      <c r="J259" s="511"/>
      <c r="K259" s="512"/>
    </row>
    <row r="260" spans="1:11" ht="13.5" customHeight="1">
      <c r="A260" s="165" t="s">
        <v>1631</v>
      </c>
      <c r="B260" s="510" t="s">
        <v>1632</v>
      </c>
      <c r="C260" s="511"/>
      <c r="D260" s="511"/>
      <c r="E260" s="511"/>
      <c r="F260" s="511"/>
      <c r="G260" s="511"/>
      <c r="H260" s="511"/>
      <c r="I260" s="511"/>
      <c r="J260" s="511"/>
      <c r="K260" s="512"/>
    </row>
    <row r="261" spans="1:11" ht="13.5" customHeight="1">
      <c r="A261" s="165" t="s">
        <v>1633</v>
      </c>
      <c r="B261" s="510" t="s">
        <v>1634</v>
      </c>
      <c r="C261" s="511"/>
      <c r="D261" s="511"/>
      <c r="E261" s="511"/>
      <c r="F261" s="511"/>
      <c r="G261" s="511"/>
      <c r="H261" s="511"/>
      <c r="I261" s="511"/>
      <c r="J261" s="511"/>
      <c r="K261" s="512"/>
    </row>
    <row r="262" spans="1:11" ht="13.5" customHeight="1">
      <c r="A262" s="165" t="s">
        <v>1635</v>
      </c>
      <c r="B262" s="510" t="s">
        <v>1636</v>
      </c>
      <c r="C262" s="511"/>
      <c r="D262" s="511"/>
      <c r="E262" s="511"/>
      <c r="F262" s="511"/>
      <c r="G262" s="511"/>
      <c r="H262" s="511"/>
      <c r="I262" s="511"/>
      <c r="J262" s="511"/>
      <c r="K262" s="512"/>
    </row>
    <row r="263" spans="1:11" ht="13.5" customHeight="1">
      <c r="A263" s="165" t="s">
        <v>1637</v>
      </c>
      <c r="B263" s="510" t="s">
        <v>1638</v>
      </c>
      <c r="C263" s="511"/>
      <c r="D263" s="511"/>
      <c r="E263" s="511"/>
      <c r="F263" s="511"/>
      <c r="G263" s="511"/>
      <c r="H263" s="511"/>
      <c r="I263" s="511"/>
      <c r="J263" s="511"/>
      <c r="K263" s="512"/>
    </row>
    <row r="264" spans="1:11" ht="13.5" customHeight="1">
      <c r="A264" s="165" t="s">
        <v>1639</v>
      </c>
      <c r="B264" s="510" t="s">
        <v>1640</v>
      </c>
      <c r="C264" s="511"/>
      <c r="D264" s="511"/>
      <c r="E264" s="511"/>
      <c r="F264" s="511"/>
      <c r="G264" s="511"/>
      <c r="H264" s="511"/>
      <c r="I264" s="511"/>
      <c r="J264" s="511"/>
      <c r="K264" s="512"/>
    </row>
    <row r="265" spans="1:11" ht="13.5" customHeight="1">
      <c r="A265" s="165" t="s">
        <v>1641</v>
      </c>
      <c r="B265" s="510" t="s">
        <v>1642</v>
      </c>
      <c r="C265" s="511"/>
      <c r="D265" s="511"/>
      <c r="E265" s="511"/>
      <c r="F265" s="511"/>
      <c r="G265" s="511"/>
      <c r="H265" s="511"/>
      <c r="I265" s="511"/>
      <c r="J265" s="511"/>
      <c r="K265" s="512"/>
    </row>
    <row r="266" spans="1:11" ht="13.5" customHeight="1">
      <c r="A266" s="165" t="s">
        <v>1643</v>
      </c>
      <c r="B266" s="510" t="s">
        <v>1644</v>
      </c>
      <c r="C266" s="511"/>
      <c r="D266" s="511"/>
      <c r="E266" s="511"/>
      <c r="F266" s="511"/>
      <c r="G266" s="511"/>
      <c r="H266" s="511"/>
      <c r="I266" s="511"/>
      <c r="J266" s="511"/>
      <c r="K266" s="512"/>
    </row>
    <row r="267" spans="1:11" ht="13.5" customHeight="1">
      <c r="A267" s="165" t="s">
        <v>1645</v>
      </c>
      <c r="B267" s="510" t="s">
        <v>1646</v>
      </c>
      <c r="C267" s="511"/>
      <c r="D267" s="511"/>
      <c r="E267" s="511"/>
      <c r="F267" s="511"/>
      <c r="G267" s="511"/>
      <c r="H267" s="511"/>
      <c r="I267" s="511"/>
      <c r="J267" s="511"/>
      <c r="K267" s="512"/>
    </row>
    <row r="268" spans="1:11" ht="13.5" customHeight="1">
      <c r="A268" s="165" t="s">
        <v>1647</v>
      </c>
      <c r="B268" s="510" t="s">
        <v>1680</v>
      </c>
      <c r="C268" s="511"/>
      <c r="D268" s="511"/>
      <c r="E268" s="511"/>
      <c r="F268" s="511"/>
      <c r="G268" s="511"/>
      <c r="H268" s="511"/>
      <c r="I268" s="511"/>
      <c r="J268" s="511"/>
      <c r="K268" s="512"/>
    </row>
    <row r="269" spans="1:11" ht="13.5" customHeight="1">
      <c r="A269" s="165" t="s">
        <v>1648</v>
      </c>
      <c r="B269" s="510" t="s">
        <v>1649</v>
      </c>
      <c r="C269" s="511"/>
      <c r="D269" s="511"/>
      <c r="E269" s="511"/>
      <c r="F269" s="511"/>
      <c r="G269" s="511"/>
      <c r="H269" s="511"/>
      <c r="I269" s="511"/>
      <c r="J269" s="511"/>
      <c r="K269" s="512"/>
    </row>
    <row r="270" spans="1:11" ht="13.5" customHeight="1">
      <c r="A270" s="165" t="s">
        <v>345</v>
      </c>
      <c r="B270" s="510" t="s">
        <v>1681</v>
      </c>
      <c r="C270" s="511"/>
      <c r="D270" s="511"/>
      <c r="E270" s="511"/>
      <c r="F270" s="511"/>
      <c r="G270" s="511"/>
      <c r="H270" s="511"/>
      <c r="I270" s="511"/>
      <c r="J270" s="511"/>
      <c r="K270" s="512"/>
    </row>
    <row r="271" spans="1:11" ht="13.5" customHeight="1">
      <c r="A271" s="165" t="s">
        <v>347</v>
      </c>
      <c r="B271" s="510" t="s">
        <v>1650</v>
      </c>
      <c r="C271" s="511"/>
      <c r="D271" s="511"/>
      <c r="E271" s="511"/>
      <c r="F271" s="511"/>
      <c r="G271" s="511"/>
      <c r="H271" s="511"/>
      <c r="I271" s="511"/>
      <c r="J271" s="511"/>
      <c r="K271" s="512"/>
    </row>
    <row r="272" spans="1:11" ht="13.5" customHeight="1">
      <c r="A272" s="165" t="s">
        <v>1651</v>
      </c>
      <c r="B272" s="510" t="s">
        <v>1652</v>
      </c>
      <c r="C272" s="511"/>
      <c r="D272" s="511"/>
      <c r="E272" s="511"/>
      <c r="F272" s="511"/>
      <c r="G272" s="511"/>
      <c r="H272" s="511"/>
      <c r="I272" s="511"/>
      <c r="J272" s="511"/>
      <c r="K272" s="512"/>
    </row>
    <row r="273" spans="1:11" ht="13.5" customHeight="1">
      <c r="A273" s="165" t="s">
        <v>1653</v>
      </c>
      <c r="B273" s="510" t="s">
        <v>1213</v>
      </c>
      <c r="C273" s="511"/>
      <c r="D273" s="511"/>
      <c r="E273" s="511"/>
      <c r="F273" s="511"/>
      <c r="G273" s="511"/>
      <c r="H273" s="511"/>
      <c r="I273" s="511"/>
      <c r="J273" s="511"/>
      <c r="K273" s="512"/>
    </row>
    <row r="274" spans="1:11" ht="13.5" customHeight="1">
      <c r="A274" s="165" t="s">
        <v>1654</v>
      </c>
      <c r="B274" s="510" t="s">
        <v>1214</v>
      </c>
      <c r="C274" s="511"/>
      <c r="D274" s="511"/>
      <c r="E274" s="511"/>
      <c r="F274" s="511"/>
      <c r="G274" s="511"/>
      <c r="H274" s="511"/>
      <c r="I274" s="511"/>
      <c r="J274" s="511"/>
      <c r="K274" s="512"/>
    </row>
    <row r="275" spans="1:11" ht="13.5" customHeight="1">
      <c r="A275" s="165" t="s">
        <v>1655</v>
      </c>
      <c r="B275" s="510" t="s">
        <v>1215</v>
      </c>
      <c r="C275" s="511"/>
      <c r="D275" s="511"/>
      <c r="E275" s="511"/>
      <c r="F275" s="511"/>
      <c r="G275" s="511"/>
      <c r="H275" s="511"/>
      <c r="I275" s="511"/>
      <c r="J275" s="511"/>
      <c r="K275" s="512"/>
    </row>
    <row r="276" spans="1:11" ht="13.5" customHeight="1">
      <c r="A276" s="165" t="s">
        <v>1656</v>
      </c>
      <c r="B276" s="510" t="s">
        <v>1657</v>
      </c>
      <c r="C276" s="511"/>
      <c r="D276" s="511"/>
      <c r="E276" s="511"/>
      <c r="F276" s="511"/>
      <c r="G276" s="511"/>
      <c r="H276" s="511"/>
      <c r="I276" s="511"/>
      <c r="J276" s="511"/>
      <c r="K276" s="512"/>
    </row>
    <row r="277" spans="1:11" ht="13.5" customHeight="1">
      <c r="A277" s="165" t="s">
        <v>1658</v>
      </c>
      <c r="B277" s="510" t="s">
        <v>1659</v>
      </c>
      <c r="C277" s="511"/>
      <c r="D277" s="511"/>
      <c r="E277" s="511"/>
      <c r="F277" s="511"/>
      <c r="G277" s="511"/>
      <c r="H277" s="511"/>
      <c r="I277" s="511"/>
      <c r="J277" s="511"/>
      <c r="K277" s="512"/>
    </row>
    <row r="278" spans="1:11" ht="13.5" customHeight="1">
      <c r="A278" s="165" t="s">
        <v>1660</v>
      </c>
      <c r="B278" s="510" t="s">
        <v>1661</v>
      </c>
      <c r="C278" s="511"/>
      <c r="D278" s="511"/>
      <c r="E278" s="511"/>
      <c r="F278" s="511"/>
      <c r="G278" s="511"/>
      <c r="H278" s="511"/>
      <c r="I278" s="511"/>
      <c r="J278" s="511"/>
      <c r="K278" s="512"/>
    </row>
    <row r="279" spans="1:11" ht="13.5" customHeight="1">
      <c r="A279" s="165" t="s">
        <v>2490</v>
      </c>
      <c r="B279" s="510" t="s">
        <v>1662</v>
      </c>
      <c r="C279" s="511"/>
      <c r="D279" s="511"/>
      <c r="E279" s="511"/>
      <c r="F279" s="511"/>
      <c r="G279" s="511"/>
      <c r="H279" s="511"/>
      <c r="I279" s="511"/>
      <c r="J279" s="511"/>
      <c r="K279" s="512"/>
    </row>
    <row r="280" spans="1:11" ht="13.5" customHeight="1">
      <c r="A280" s="165" t="s">
        <v>2492</v>
      </c>
      <c r="B280" s="510" t="s">
        <v>1663</v>
      </c>
      <c r="C280" s="511"/>
      <c r="D280" s="511"/>
      <c r="E280" s="511"/>
      <c r="F280" s="511"/>
      <c r="G280" s="511"/>
      <c r="H280" s="511"/>
      <c r="I280" s="511"/>
      <c r="J280" s="511"/>
      <c r="K280" s="512"/>
    </row>
    <row r="281" spans="1:11" ht="13.5" customHeight="1">
      <c r="A281" s="165" t="s">
        <v>1664</v>
      </c>
      <c r="B281" s="510" t="s">
        <v>2260</v>
      </c>
      <c r="C281" s="511"/>
      <c r="D281" s="511"/>
      <c r="E281" s="511"/>
      <c r="F281" s="511"/>
      <c r="G281" s="511"/>
      <c r="H281" s="511"/>
      <c r="I281" s="511"/>
      <c r="J281" s="511"/>
      <c r="K281" s="512"/>
    </row>
    <row r="282" spans="1:11" ht="13.5" customHeight="1">
      <c r="A282" s="165" t="s">
        <v>2261</v>
      </c>
      <c r="B282" s="510" t="s">
        <v>2262</v>
      </c>
      <c r="C282" s="511"/>
      <c r="D282" s="511"/>
      <c r="E282" s="511"/>
      <c r="F282" s="511"/>
      <c r="G282" s="511"/>
      <c r="H282" s="511"/>
      <c r="I282" s="511"/>
      <c r="J282" s="511"/>
      <c r="K282" s="512"/>
    </row>
    <row r="283" spans="1:11" ht="13.5" customHeight="1">
      <c r="A283" s="165" t="s">
        <v>2263</v>
      </c>
      <c r="B283" s="510" t="s">
        <v>2264</v>
      </c>
      <c r="C283" s="511"/>
      <c r="D283" s="511"/>
      <c r="E283" s="511"/>
      <c r="F283" s="511"/>
      <c r="G283" s="511"/>
      <c r="H283" s="511"/>
      <c r="I283" s="511"/>
      <c r="J283" s="511"/>
      <c r="K283" s="512"/>
    </row>
    <row r="284" spans="1:11" ht="13.5" customHeight="1">
      <c r="A284" s="165" t="s">
        <v>2265</v>
      </c>
      <c r="B284" s="510" t="s">
        <v>2266</v>
      </c>
      <c r="C284" s="511"/>
      <c r="D284" s="511"/>
      <c r="E284" s="511"/>
      <c r="F284" s="511"/>
      <c r="G284" s="511"/>
      <c r="H284" s="511"/>
      <c r="I284" s="511"/>
      <c r="J284" s="511"/>
      <c r="K284" s="512"/>
    </row>
    <row r="285" spans="1:11" ht="13.5" customHeight="1">
      <c r="A285" s="165" t="s">
        <v>2267</v>
      </c>
      <c r="B285" s="510" t="s">
        <v>149</v>
      </c>
      <c r="C285" s="511"/>
      <c r="D285" s="511"/>
      <c r="E285" s="511"/>
      <c r="F285" s="511"/>
      <c r="G285" s="511"/>
      <c r="H285" s="511"/>
      <c r="I285" s="511"/>
      <c r="J285" s="511"/>
      <c r="K285" s="512"/>
    </row>
    <row r="286" spans="1:11" ht="13.5" customHeight="1">
      <c r="A286" s="165" t="s">
        <v>150</v>
      </c>
      <c r="B286" s="510" t="s">
        <v>151</v>
      </c>
      <c r="C286" s="511"/>
      <c r="D286" s="511"/>
      <c r="E286" s="511"/>
      <c r="F286" s="511"/>
      <c r="G286" s="511"/>
      <c r="H286" s="511"/>
      <c r="I286" s="511"/>
      <c r="J286" s="511"/>
      <c r="K286" s="512"/>
    </row>
    <row r="287" spans="1:11" ht="13.5" customHeight="1">
      <c r="A287" s="165" t="s">
        <v>152</v>
      </c>
      <c r="B287" s="510" t="s">
        <v>153</v>
      </c>
      <c r="C287" s="511"/>
      <c r="D287" s="511"/>
      <c r="E287" s="511"/>
      <c r="F287" s="511"/>
      <c r="G287" s="511"/>
      <c r="H287" s="511"/>
      <c r="I287" s="511"/>
      <c r="J287" s="511"/>
      <c r="K287" s="512"/>
    </row>
    <row r="288" spans="1:11" ht="13.5" customHeight="1">
      <c r="A288" s="165" t="s">
        <v>2504</v>
      </c>
      <c r="B288" s="510" t="s">
        <v>1216</v>
      </c>
      <c r="C288" s="511"/>
      <c r="D288" s="511"/>
      <c r="E288" s="511"/>
      <c r="F288" s="511"/>
      <c r="G288" s="511"/>
      <c r="H288" s="511"/>
      <c r="I288" s="511"/>
      <c r="J288" s="511"/>
      <c r="K288" s="512"/>
    </row>
    <row r="289" spans="1:11" ht="13.5" customHeight="1">
      <c r="A289" s="165" t="s">
        <v>2506</v>
      </c>
      <c r="B289" s="510" t="s">
        <v>1217</v>
      </c>
      <c r="C289" s="511"/>
      <c r="D289" s="511"/>
      <c r="E289" s="511"/>
      <c r="F289" s="511"/>
      <c r="G289" s="511"/>
      <c r="H289" s="511"/>
      <c r="I289" s="511"/>
      <c r="J289" s="511"/>
      <c r="K289" s="512"/>
    </row>
    <row r="290" spans="1:11" ht="13.5" customHeight="1">
      <c r="A290" s="165" t="s">
        <v>154</v>
      </c>
      <c r="B290" s="510" t="s">
        <v>71</v>
      </c>
      <c r="C290" s="511"/>
      <c r="D290" s="511"/>
      <c r="E290" s="511"/>
      <c r="F290" s="511"/>
      <c r="G290" s="511"/>
      <c r="H290" s="511"/>
      <c r="I290" s="511"/>
      <c r="J290" s="511"/>
      <c r="K290" s="512"/>
    </row>
    <row r="291" spans="1:11" ht="13.5" customHeight="1">
      <c r="A291" s="165" t="s">
        <v>72</v>
      </c>
      <c r="B291" s="510" t="s">
        <v>73</v>
      </c>
      <c r="C291" s="511"/>
      <c r="D291" s="511"/>
      <c r="E291" s="511"/>
      <c r="F291" s="511"/>
      <c r="G291" s="511"/>
      <c r="H291" s="511"/>
      <c r="I291" s="511"/>
      <c r="J291" s="511"/>
      <c r="K291" s="512"/>
    </row>
    <row r="292" spans="1:11" ht="13.5" customHeight="1">
      <c r="A292" s="165" t="s">
        <v>2508</v>
      </c>
      <c r="B292" s="510" t="s">
        <v>1218</v>
      </c>
      <c r="C292" s="511"/>
      <c r="D292" s="511"/>
      <c r="E292" s="511"/>
      <c r="F292" s="511"/>
      <c r="G292" s="511"/>
      <c r="H292" s="511"/>
      <c r="I292" s="511"/>
      <c r="J292" s="511"/>
      <c r="K292" s="512"/>
    </row>
    <row r="293" spans="1:11" ht="13.5" customHeight="1">
      <c r="A293" s="165" t="s">
        <v>74</v>
      </c>
      <c r="B293" s="510" t="s">
        <v>75</v>
      </c>
      <c r="C293" s="511"/>
      <c r="D293" s="511"/>
      <c r="E293" s="511"/>
      <c r="F293" s="511"/>
      <c r="G293" s="511"/>
      <c r="H293" s="511"/>
      <c r="I293" s="511"/>
      <c r="J293" s="511"/>
      <c r="K293" s="512"/>
    </row>
    <row r="294" spans="1:11" ht="13.5" customHeight="1">
      <c r="A294" s="165" t="s">
        <v>76</v>
      </c>
      <c r="B294" s="510" t="s">
        <v>77</v>
      </c>
      <c r="C294" s="511"/>
      <c r="D294" s="511"/>
      <c r="E294" s="511"/>
      <c r="F294" s="511"/>
      <c r="G294" s="511"/>
      <c r="H294" s="511"/>
      <c r="I294" s="511"/>
      <c r="J294" s="511"/>
      <c r="K294" s="512"/>
    </row>
    <row r="295" spans="1:11" ht="13.5" customHeight="1">
      <c r="A295" s="165" t="s">
        <v>78</v>
      </c>
      <c r="B295" s="510" t="s">
        <v>79</v>
      </c>
      <c r="C295" s="511"/>
      <c r="D295" s="511"/>
      <c r="E295" s="511"/>
      <c r="F295" s="511"/>
      <c r="G295" s="511"/>
      <c r="H295" s="511"/>
      <c r="I295" s="511"/>
      <c r="J295" s="511"/>
      <c r="K295" s="512"/>
    </row>
    <row r="296" spans="1:11" ht="13.5" customHeight="1">
      <c r="A296" s="165" t="s">
        <v>80</v>
      </c>
      <c r="B296" s="510" t="s">
        <v>81</v>
      </c>
      <c r="C296" s="511"/>
      <c r="D296" s="511"/>
      <c r="E296" s="511"/>
      <c r="F296" s="511"/>
      <c r="G296" s="511"/>
      <c r="H296" s="511"/>
      <c r="I296" s="511"/>
      <c r="J296" s="511"/>
      <c r="K296" s="512"/>
    </row>
    <row r="297" spans="1:11" ht="13.5" customHeight="1">
      <c r="A297" s="165" t="s">
        <v>82</v>
      </c>
      <c r="B297" s="510" t="s">
        <v>83</v>
      </c>
      <c r="C297" s="511"/>
      <c r="D297" s="511"/>
      <c r="E297" s="511"/>
      <c r="F297" s="511"/>
      <c r="G297" s="511"/>
      <c r="H297" s="511"/>
      <c r="I297" s="511"/>
      <c r="J297" s="511"/>
      <c r="K297" s="512"/>
    </row>
    <row r="298" spans="1:11" ht="13.5" customHeight="1">
      <c r="A298" s="165" t="s">
        <v>84</v>
      </c>
      <c r="B298" s="510" t="s">
        <v>85</v>
      </c>
      <c r="C298" s="511"/>
      <c r="D298" s="511"/>
      <c r="E298" s="511"/>
      <c r="F298" s="511"/>
      <c r="G298" s="511"/>
      <c r="H298" s="511"/>
      <c r="I298" s="511"/>
      <c r="J298" s="511"/>
      <c r="K298" s="512"/>
    </row>
    <row r="299" spans="1:11" ht="13.5" customHeight="1">
      <c r="A299" s="165" t="s">
        <v>86</v>
      </c>
      <c r="B299" s="510" t="s">
        <v>87</v>
      </c>
      <c r="C299" s="511"/>
      <c r="D299" s="511"/>
      <c r="E299" s="511"/>
      <c r="F299" s="511"/>
      <c r="G299" s="511"/>
      <c r="H299" s="511"/>
      <c r="I299" s="511"/>
      <c r="J299" s="511"/>
      <c r="K299" s="512"/>
    </row>
    <row r="300" spans="1:11" ht="13.5" customHeight="1">
      <c r="A300" s="165" t="s">
        <v>88</v>
      </c>
      <c r="B300" s="510" t="s">
        <v>89</v>
      </c>
      <c r="C300" s="511"/>
      <c r="D300" s="511"/>
      <c r="E300" s="511"/>
      <c r="F300" s="511"/>
      <c r="G300" s="511"/>
      <c r="H300" s="511"/>
      <c r="I300" s="511"/>
      <c r="J300" s="511"/>
      <c r="K300" s="512"/>
    </row>
    <row r="301" spans="1:11" ht="13.5" customHeight="1">
      <c r="A301" s="165" t="s">
        <v>90</v>
      </c>
      <c r="B301" s="510" t="s">
        <v>91</v>
      </c>
      <c r="C301" s="511"/>
      <c r="D301" s="511"/>
      <c r="E301" s="511"/>
      <c r="F301" s="511"/>
      <c r="G301" s="511"/>
      <c r="H301" s="511"/>
      <c r="I301" s="511"/>
      <c r="J301" s="511"/>
      <c r="K301" s="512"/>
    </row>
    <row r="302" spans="1:11" ht="13.5" customHeight="1">
      <c r="A302" s="165" t="s">
        <v>92</v>
      </c>
      <c r="B302" s="510" t="s">
        <v>93</v>
      </c>
      <c r="C302" s="511"/>
      <c r="D302" s="511"/>
      <c r="E302" s="511"/>
      <c r="F302" s="511"/>
      <c r="G302" s="511"/>
      <c r="H302" s="511"/>
      <c r="I302" s="511"/>
      <c r="J302" s="511"/>
      <c r="K302" s="512"/>
    </row>
    <row r="303" spans="1:11" ht="13.5" customHeight="1">
      <c r="A303" s="165" t="s">
        <v>94</v>
      </c>
      <c r="B303" s="510" t="s">
        <v>95</v>
      </c>
      <c r="C303" s="511"/>
      <c r="D303" s="511"/>
      <c r="E303" s="511"/>
      <c r="F303" s="511"/>
      <c r="G303" s="511"/>
      <c r="H303" s="511"/>
      <c r="I303" s="511"/>
      <c r="J303" s="511"/>
      <c r="K303" s="512"/>
    </row>
    <row r="304" spans="1:11" ht="13.5" customHeight="1">
      <c r="A304" s="165" t="s">
        <v>96</v>
      </c>
      <c r="B304" s="510" t="s">
        <v>97</v>
      </c>
      <c r="C304" s="511"/>
      <c r="D304" s="511"/>
      <c r="E304" s="511"/>
      <c r="F304" s="511"/>
      <c r="G304" s="511"/>
      <c r="H304" s="511"/>
      <c r="I304" s="511"/>
      <c r="J304" s="511"/>
      <c r="K304" s="512"/>
    </row>
    <row r="305" spans="1:11" ht="13.5" customHeight="1">
      <c r="A305" s="165" t="s">
        <v>98</v>
      </c>
      <c r="B305" s="510" t="s">
        <v>99</v>
      </c>
      <c r="C305" s="511"/>
      <c r="D305" s="511"/>
      <c r="E305" s="511"/>
      <c r="F305" s="511"/>
      <c r="G305" s="511"/>
      <c r="H305" s="511"/>
      <c r="I305" s="511"/>
      <c r="J305" s="511"/>
      <c r="K305" s="512"/>
    </row>
    <row r="306" spans="1:11" ht="13.5" customHeight="1">
      <c r="A306" s="165" t="s">
        <v>100</v>
      </c>
      <c r="B306" s="510" t="s">
        <v>101</v>
      </c>
      <c r="C306" s="511"/>
      <c r="D306" s="511"/>
      <c r="E306" s="511"/>
      <c r="F306" s="511"/>
      <c r="G306" s="511"/>
      <c r="H306" s="511"/>
      <c r="I306" s="511"/>
      <c r="J306" s="511"/>
      <c r="K306" s="512"/>
    </row>
    <row r="307" spans="1:11" ht="13.5" customHeight="1">
      <c r="A307" s="165" t="s">
        <v>1167</v>
      </c>
      <c r="B307" s="510" t="s">
        <v>102</v>
      </c>
      <c r="C307" s="511"/>
      <c r="D307" s="511"/>
      <c r="E307" s="511"/>
      <c r="F307" s="511"/>
      <c r="G307" s="511"/>
      <c r="H307" s="511"/>
      <c r="I307" s="511"/>
      <c r="J307" s="511"/>
      <c r="K307" s="512"/>
    </row>
    <row r="308" spans="1:11" ht="13.5" customHeight="1">
      <c r="A308" s="165" t="s">
        <v>1168</v>
      </c>
      <c r="B308" s="510" t="s">
        <v>103</v>
      </c>
      <c r="C308" s="511"/>
      <c r="D308" s="511"/>
      <c r="E308" s="511"/>
      <c r="F308" s="511"/>
      <c r="G308" s="511"/>
      <c r="H308" s="511"/>
      <c r="I308" s="511"/>
      <c r="J308" s="511"/>
      <c r="K308" s="512"/>
    </row>
    <row r="309" spans="1:11" ht="13.5" customHeight="1">
      <c r="A309" s="165" t="s">
        <v>1169</v>
      </c>
      <c r="B309" s="510" t="s">
        <v>104</v>
      </c>
      <c r="C309" s="511"/>
      <c r="D309" s="511"/>
      <c r="E309" s="511"/>
      <c r="F309" s="511"/>
      <c r="G309" s="511"/>
      <c r="H309" s="511"/>
      <c r="I309" s="511"/>
      <c r="J309" s="511"/>
      <c r="K309" s="512"/>
    </row>
    <row r="310" spans="1:11" ht="13.5" customHeight="1">
      <c r="A310" s="165" t="s">
        <v>310</v>
      </c>
      <c r="B310" s="510" t="s">
        <v>105</v>
      </c>
      <c r="C310" s="511"/>
      <c r="D310" s="511"/>
      <c r="E310" s="511"/>
      <c r="F310" s="511"/>
      <c r="G310" s="511"/>
      <c r="H310" s="511"/>
      <c r="I310" s="511"/>
      <c r="J310" s="511"/>
      <c r="K310" s="512"/>
    </row>
    <row r="311" spans="1:11" ht="13.5" customHeight="1">
      <c r="A311" s="165" t="s">
        <v>106</v>
      </c>
      <c r="B311" s="510" t="s">
        <v>107</v>
      </c>
      <c r="C311" s="511"/>
      <c r="D311" s="511"/>
      <c r="E311" s="511"/>
      <c r="F311" s="511"/>
      <c r="G311" s="511"/>
      <c r="H311" s="511"/>
      <c r="I311" s="511"/>
      <c r="J311" s="511"/>
      <c r="K311" s="512"/>
    </row>
    <row r="312" spans="1:11" ht="13.5" customHeight="1">
      <c r="A312" s="165" t="s">
        <v>319</v>
      </c>
      <c r="B312" s="510" t="s">
        <v>108</v>
      </c>
      <c r="C312" s="511"/>
      <c r="D312" s="511"/>
      <c r="E312" s="511"/>
      <c r="F312" s="511"/>
      <c r="G312" s="511"/>
      <c r="H312" s="511"/>
      <c r="I312" s="511"/>
      <c r="J312" s="511"/>
      <c r="K312" s="512"/>
    </row>
    <row r="313" spans="1:11" ht="13.5" customHeight="1">
      <c r="A313" s="165" t="s">
        <v>109</v>
      </c>
      <c r="B313" s="510" t="s">
        <v>110</v>
      </c>
      <c r="C313" s="511"/>
      <c r="D313" s="511"/>
      <c r="E313" s="511"/>
      <c r="F313" s="511"/>
      <c r="G313" s="511"/>
      <c r="H313" s="511"/>
      <c r="I313" s="511"/>
      <c r="J313" s="511"/>
      <c r="K313" s="512"/>
    </row>
    <row r="314" spans="1:11" ht="13.5" customHeight="1">
      <c r="A314" s="165" t="s">
        <v>320</v>
      </c>
      <c r="B314" s="510" t="s">
        <v>111</v>
      </c>
      <c r="C314" s="511"/>
      <c r="D314" s="511"/>
      <c r="E314" s="511"/>
      <c r="F314" s="511"/>
      <c r="G314" s="511"/>
      <c r="H314" s="511"/>
      <c r="I314" s="511"/>
      <c r="J314" s="511"/>
      <c r="K314" s="512"/>
    </row>
    <row r="315" spans="1:11" ht="13.5" customHeight="1">
      <c r="A315" s="165" t="s">
        <v>112</v>
      </c>
      <c r="B315" s="510" t="s">
        <v>113</v>
      </c>
      <c r="C315" s="511"/>
      <c r="D315" s="511"/>
      <c r="E315" s="511"/>
      <c r="F315" s="511"/>
      <c r="G315" s="511"/>
      <c r="H315" s="511"/>
      <c r="I315" s="511"/>
      <c r="J315" s="511"/>
      <c r="K315" s="512"/>
    </row>
    <row r="316" spans="1:11" ht="13.5" customHeight="1">
      <c r="A316" s="165" t="s">
        <v>114</v>
      </c>
      <c r="B316" s="510" t="s">
        <v>115</v>
      </c>
      <c r="C316" s="511"/>
      <c r="D316" s="511"/>
      <c r="E316" s="511"/>
      <c r="F316" s="511"/>
      <c r="G316" s="511"/>
      <c r="H316" s="511"/>
      <c r="I316" s="511"/>
      <c r="J316" s="511"/>
      <c r="K316" s="512"/>
    </row>
    <row r="317" spans="1:11" ht="13.5" customHeight="1">
      <c r="A317" s="165" t="s">
        <v>116</v>
      </c>
      <c r="B317" s="510" t="s">
        <v>1219</v>
      </c>
      <c r="C317" s="511"/>
      <c r="D317" s="511"/>
      <c r="E317" s="511"/>
      <c r="F317" s="511"/>
      <c r="G317" s="511"/>
      <c r="H317" s="511"/>
      <c r="I317" s="511"/>
      <c r="J317" s="511"/>
      <c r="K317" s="512"/>
    </row>
    <row r="318" spans="1:11" ht="13.5" customHeight="1">
      <c r="A318" s="165" t="s">
        <v>117</v>
      </c>
      <c r="B318" s="510" t="s">
        <v>118</v>
      </c>
      <c r="C318" s="511"/>
      <c r="D318" s="511"/>
      <c r="E318" s="511"/>
      <c r="F318" s="511"/>
      <c r="G318" s="511"/>
      <c r="H318" s="511"/>
      <c r="I318" s="511"/>
      <c r="J318" s="511"/>
      <c r="K318" s="512"/>
    </row>
    <row r="319" spans="1:11" ht="13.5" customHeight="1">
      <c r="A319" s="165" t="s">
        <v>119</v>
      </c>
      <c r="B319" s="510" t="s">
        <v>120</v>
      </c>
      <c r="C319" s="511"/>
      <c r="D319" s="511"/>
      <c r="E319" s="511"/>
      <c r="F319" s="511"/>
      <c r="G319" s="511"/>
      <c r="H319" s="511"/>
      <c r="I319" s="511"/>
      <c r="J319" s="511"/>
      <c r="K319" s="512"/>
    </row>
    <row r="320" spans="1:11" ht="13.5" customHeight="1">
      <c r="A320" s="165" t="s">
        <v>121</v>
      </c>
      <c r="B320" s="510" t="s">
        <v>122</v>
      </c>
      <c r="C320" s="511"/>
      <c r="D320" s="511"/>
      <c r="E320" s="511"/>
      <c r="F320" s="511"/>
      <c r="G320" s="511"/>
      <c r="H320" s="511"/>
      <c r="I320" s="511"/>
      <c r="J320" s="511"/>
      <c r="K320" s="512"/>
    </row>
    <row r="321" spans="1:11" ht="13.5" customHeight="1">
      <c r="A321" s="165" t="s">
        <v>123</v>
      </c>
      <c r="B321" s="510" t="s">
        <v>1220</v>
      </c>
      <c r="C321" s="511"/>
      <c r="D321" s="511"/>
      <c r="E321" s="511"/>
      <c r="F321" s="511"/>
      <c r="G321" s="511"/>
      <c r="H321" s="511"/>
      <c r="I321" s="511"/>
      <c r="J321" s="511"/>
      <c r="K321" s="512"/>
    </row>
    <row r="322" spans="1:11" ht="13.5" customHeight="1">
      <c r="A322" s="165" t="s">
        <v>124</v>
      </c>
      <c r="B322" s="510" t="s">
        <v>1221</v>
      </c>
      <c r="C322" s="511"/>
      <c r="D322" s="511"/>
      <c r="E322" s="511"/>
      <c r="F322" s="511"/>
      <c r="G322" s="511"/>
      <c r="H322" s="511"/>
      <c r="I322" s="511"/>
      <c r="J322" s="511"/>
      <c r="K322" s="512"/>
    </row>
    <row r="323" spans="1:11" ht="13.5" customHeight="1">
      <c r="A323" s="165" t="s">
        <v>125</v>
      </c>
      <c r="B323" s="510" t="s">
        <v>1222</v>
      </c>
      <c r="C323" s="511"/>
      <c r="D323" s="511"/>
      <c r="E323" s="511"/>
      <c r="F323" s="511"/>
      <c r="G323" s="511"/>
      <c r="H323" s="511"/>
      <c r="I323" s="511"/>
      <c r="J323" s="511"/>
      <c r="K323" s="512"/>
    </row>
    <row r="324" spans="1:11" ht="13.5" customHeight="1">
      <c r="A324" s="165" t="s">
        <v>126</v>
      </c>
      <c r="B324" s="510" t="s">
        <v>127</v>
      </c>
      <c r="C324" s="511"/>
      <c r="D324" s="511"/>
      <c r="E324" s="511"/>
      <c r="F324" s="511"/>
      <c r="G324" s="511"/>
      <c r="H324" s="511"/>
      <c r="I324" s="511"/>
      <c r="J324" s="511"/>
      <c r="K324" s="512"/>
    </row>
    <row r="325" spans="1:11" ht="13.5" customHeight="1">
      <c r="A325" s="165" t="s">
        <v>128</v>
      </c>
      <c r="B325" s="510" t="s">
        <v>129</v>
      </c>
      <c r="C325" s="511"/>
      <c r="D325" s="511"/>
      <c r="E325" s="511"/>
      <c r="F325" s="511"/>
      <c r="G325" s="511"/>
      <c r="H325" s="511"/>
      <c r="I325" s="511"/>
      <c r="J325" s="511"/>
      <c r="K325" s="512"/>
    </row>
    <row r="326" spans="1:11" ht="13.5" customHeight="1">
      <c r="A326" s="165" t="s">
        <v>130</v>
      </c>
      <c r="B326" s="510" t="s">
        <v>131</v>
      </c>
      <c r="C326" s="511"/>
      <c r="D326" s="511"/>
      <c r="E326" s="511"/>
      <c r="F326" s="511"/>
      <c r="G326" s="511"/>
      <c r="H326" s="511"/>
      <c r="I326" s="511"/>
      <c r="J326" s="511"/>
      <c r="K326" s="512"/>
    </row>
    <row r="327" spans="1:11" ht="13.5" customHeight="1">
      <c r="A327" s="165" t="s">
        <v>2225</v>
      </c>
      <c r="B327" s="510" t="s">
        <v>132</v>
      </c>
      <c r="C327" s="511"/>
      <c r="D327" s="511"/>
      <c r="E327" s="511"/>
      <c r="F327" s="511"/>
      <c r="G327" s="511"/>
      <c r="H327" s="511"/>
      <c r="I327" s="511"/>
      <c r="J327" s="511"/>
      <c r="K327" s="512"/>
    </row>
    <row r="328" spans="1:11" ht="13.5" customHeight="1">
      <c r="A328" s="165" t="s">
        <v>133</v>
      </c>
      <c r="B328" s="510" t="s">
        <v>134</v>
      </c>
      <c r="C328" s="511"/>
      <c r="D328" s="511"/>
      <c r="E328" s="511"/>
      <c r="F328" s="511"/>
      <c r="G328" s="511"/>
      <c r="H328" s="511"/>
      <c r="I328" s="511"/>
      <c r="J328" s="511"/>
      <c r="K328" s="512"/>
    </row>
    <row r="329" spans="1:11" ht="13.5" customHeight="1">
      <c r="A329" s="165" t="s">
        <v>135</v>
      </c>
      <c r="B329" s="510" t="s">
        <v>1223</v>
      </c>
      <c r="C329" s="511"/>
      <c r="D329" s="511"/>
      <c r="E329" s="511"/>
      <c r="F329" s="511"/>
      <c r="G329" s="511"/>
      <c r="H329" s="511"/>
      <c r="I329" s="511"/>
      <c r="J329" s="511"/>
      <c r="K329" s="512"/>
    </row>
    <row r="330" spans="1:11" ht="13.5" customHeight="1">
      <c r="A330" s="165" t="s">
        <v>136</v>
      </c>
      <c r="B330" s="510" t="s">
        <v>137</v>
      </c>
      <c r="C330" s="511"/>
      <c r="D330" s="511"/>
      <c r="E330" s="511"/>
      <c r="F330" s="511"/>
      <c r="G330" s="511"/>
      <c r="H330" s="511"/>
      <c r="I330" s="511"/>
      <c r="J330" s="511"/>
      <c r="K330" s="512"/>
    </row>
    <row r="331" spans="1:11" ht="13.5" customHeight="1">
      <c r="A331" s="165" t="s">
        <v>138</v>
      </c>
      <c r="B331" s="510" t="s">
        <v>139</v>
      </c>
      <c r="C331" s="511"/>
      <c r="D331" s="511"/>
      <c r="E331" s="511"/>
      <c r="F331" s="511"/>
      <c r="G331" s="511"/>
      <c r="H331" s="511"/>
      <c r="I331" s="511"/>
      <c r="J331" s="511"/>
      <c r="K331" s="512"/>
    </row>
    <row r="332" spans="1:11" ht="13.5" customHeight="1">
      <c r="A332" s="165" t="s">
        <v>140</v>
      </c>
      <c r="B332" s="510" t="s">
        <v>2422</v>
      </c>
      <c r="C332" s="511"/>
      <c r="D332" s="511"/>
      <c r="E332" s="511"/>
      <c r="F332" s="511"/>
      <c r="G332" s="511"/>
      <c r="H332" s="511"/>
      <c r="I332" s="511"/>
      <c r="J332" s="511"/>
      <c r="K332" s="512"/>
    </row>
    <row r="333" spans="1:11" ht="13.5" customHeight="1">
      <c r="A333" s="165" t="s">
        <v>2227</v>
      </c>
      <c r="B333" s="510" t="s">
        <v>2423</v>
      </c>
      <c r="C333" s="511"/>
      <c r="D333" s="511"/>
      <c r="E333" s="511"/>
      <c r="F333" s="511"/>
      <c r="G333" s="511"/>
      <c r="H333" s="511"/>
      <c r="I333" s="511"/>
      <c r="J333" s="511"/>
      <c r="K333" s="512"/>
    </row>
    <row r="334" spans="1:11" ht="13.5" customHeight="1">
      <c r="A334" s="165" t="s">
        <v>2229</v>
      </c>
      <c r="B334" s="510" t="s">
        <v>2424</v>
      </c>
      <c r="C334" s="511"/>
      <c r="D334" s="511"/>
      <c r="E334" s="511"/>
      <c r="F334" s="511"/>
      <c r="G334" s="511"/>
      <c r="H334" s="511"/>
      <c r="I334" s="511"/>
      <c r="J334" s="511"/>
      <c r="K334" s="512"/>
    </row>
    <row r="335" spans="1:11" ht="13.5" customHeight="1">
      <c r="A335" s="165" t="s">
        <v>2231</v>
      </c>
      <c r="B335" s="510" t="s">
        <v>2425</v>
      </c>
      <c r="C335" s="511"/>
      <c r="D335" s="511"/>
      <c r="E335" s="511"/>
      <c r="F335" s="511"/>
      <c r="G335" s="511"/>
      <c r="H335" s="511"/>
      <c r="I335" s="511"/>
      <c r="J335" s="511"/>
      <c r="K335" s="512"/>
    </row>
    <row r="336" spans="1:11" ht="13.5" customHeight="1">
      <c r="A336" s="165" t="s">
        <v>2232</v>
      </c>
      <c r="B336" s="510" t="s">
        <v>2426</v>
      </c>
      <c r="C336" s="511"/>
      <c r="D336" s="511"/>
      <c r="E336" s="511"/>
      <c r="F336" s="511"/>
      <c r="G336" s="511"/>
      <c r="H336" s="511"/>
      <c r="I336" s="511"/>
      <c r="J336" s="511"/>
      <c r="K336" s="512"/>
    </row>
    <row r="337" spans="1:11" ht="13.5" customHeight="1">
      <c r="A337" s="165" t="s">
        <v>2427</v>
      </c>
      <c r="B337" s="510" t="s">
        <v>2428</v>
      </c>
      <c r="C337" s="511"/>
      <c r="D337" s="511"/>
      <c r="E337" s="511"/>
      <c r="F337" s="511"/>
      <c r="G337" s="511"/>
      <c r="H337" s="511"/>
      <c r="I337" s="511"/>
      <c r="J337" s="511"/>
      <c r="K337" s="512"/>
    </row>
    <row r="338" spans="1:11" ht="13.5" customHeight="1">
      <c r="A338" s="165" t="s">
        <v>2429</v>
      </c>
      <c r="B338" s="510" t="s">
        <v>2430</v>
      </c>
      <c r="C338" s="511"/>
      <c r="D338" s="511"/>
      <c r="E338" s="511"/>
      <c r="F338" s="511"/>
      <c r="G338" s="511"/>
      <c r="H338" s="511"/>
      <c r="I338" s="511"/>
      <c r="J338" s="511"/>
      <c r="K338" s="512"/>
    </row>
    <row r="339" spans="1:11" ht="13.5" customHeight="1">
      <c r="A339" s="165" t="s">
        <v>2431</v>
      </c>
      <c r="B339" s="510" t="s">
        <v>2432</v>
      </c>
      <c r="C339" s="511"/>
      <c r="D339" s="511"/>
      <c r="E339" s="511"/>
      <c r="F339" s="511"/>
      <c r="G339" s="511"/>
      <c r="H339" s="511"/>
      <c r="I339" s="511"/>
      <c r="J339" s="511"/>
      <c r="K339" s="512"/>
    </row>
    <row r="340" spans="1:11" ht="13.5" customHeight="1">
      <c r="A340" s="165" t="s">
        <v>731</v>
      </c>
      <c r="B340" s="510" t="s">
        <v>732</v>
      </c>
      <c r="C340" s="511"/>
      <c r="D340" s="511"/>
      <c r="E340" s="511"/>
      <c r="F340" s="511"/>
      <c r="G340" s="511"/>
      <c r="H340" s="511"/>
      <c r="I340" s="511"/>
      <c r="J340" s="511"/>
      <c r="K340" s="512"/>
    </row>
    <row r="341" spans="1:11" ht="13.5" customHeight="1">
      <c r="A341" s="165" t="s">
        <v>733</v>
      </c>
      <c r="B341" s="510" t="s">
        <v>2531</v>
      </c>
      <c r="C341" s="511"/>
      <c r="D341" s="511"/>
      <c r="E341" s="511"/>
      <c r="F341" s="511"/>
      <c r="G341" s="511"/>
      <c r="H341" s="511"/>
      <c r="I341" s="511"/>
      <c r="J341" s="511"/>
      <c r="K341" s="512"/>
    </row>
    <row r="342" spans="1:11" ht="13.5" customHeight="1">
      <c r="A342" s="165" t="s">
        <v>2234</v>
      </c>
      <c r="B342" s="510" t="s">
        <v>2532</v>
      </c>
      <c r="C342" s="511"/>
      <c r="D342" s="511"/>
      <c r="E342" s="511"/>
      <c r="F342" s="511"/>
      <c r="G342" s="511"/>
      <c r="H342" s="511"/>
      <c r="I342" s="511"/>
      <c r="J342" s="511"/>
      <c r="K342" s="512"/>
    </row>
    <row r="343" spans="1:11" ht="13.5" customHeight="1">
      <c r="A343" s="165" t="s">
        <v>2236</v>
      </c>
      <c r="B343" s="510" t="s">
        <v>1224</v>
      </c>
      <c r="C343" s="511"/>
      <c r="D343" s="511"/>
      <c r="E343" s="511"/>
      <c r="F343" s="511"/>
      <c r="G343" s="511"/>
      <c r="H343" s="511"/>
      <c r="I343" s="511"/>
      <c r="J343" s="511"/>
      <c r="K343" s="512"/>
    </row>
    <row r="344" spans="1:11" ht="13.5" customHeight="1">
      <c r="A344" s="165" t="s">
        <v>2238</v>
      </c>
      <c r="B344" s="510" t="s">
        <v>1225</v>
      </c>
      <c r="C344" s="511"/>
      <c r="D344" s="511"/>
      <c r="E344" s="511"/>
      <c r="F344" s="511"/>
      <c r="G344" s="511"/>
      <c r="H344" s="511"/>
      <c r="I344" s="511"/>
      <c r="J344" s="511"/>
      <c r="K344" s="512"/>
    </row>
    <row r="345" spans="1:11" ht="13.5" customHeight="1">
      <c r="A345" s="165" t="s">
        <v>2533</v>
      </c>
      <c r="B345" s="510" t="s">
        <v>2534</v>
      </c>
      <c r="C345" s="511"/>
      <c r="D345" s="511"/>
      <c r="E345" s="511"/>
      <c r="F345" s="511"/>
      <c r="G345" s="511"/>
      <c r="H345" s="511"/>
      <c r="I345" s="511"/>
      <c r="J345" s="511"/>
      <c r="K345" s="512"/>
    </row>
    <row r="346" spans="1:11" ht="13.5" customHeight="1">
      <c r="A346" s="165" t="s">
        <v>2535</v>
      </c>
      <c r="B346" s="510" t="s">
        <v>2536</v>
      </c>
      <c r="C346" s="511"/>
      <c r="D346" s="511"/>
      <c r="E346" s="511"/>
      <c r="F346" s="511"/>
      <c r="G346" s="511"/>
      <c r="H346" s="511"/>
      <c r="I346" s="511"/>
      <c r="J346" s="511"/>
      <c r="K346" s="512"/>
    </row>
    <row r="347" spans="1:11" ht="13.5" customHeight="1">
      <c r="A347" s="165" t="s">
        <v>2537</v>
      </c>
      <c r="B347" s="510" t="s">
        <v>2538</v>
      </c>
      <c r="C347" s="511"/>
      <c r="D347" s="511"/>
      <c r="E347" s="511"/>
      <c r="F347" s="511"/>
      <c r="G347" s="511"/>
      <c r="H347" s="511"/>
      <c r="I347" s="511"/>
      <c r="J347" s="511"/>
      <c r="K347" s="512"/>
    </row>
    <row r="348" spans="1:11" ht="13.5" customHeight="1">
      <c r="A348" s="165" t="s">
        <v>2539</v>
      </c>
      <c r="B348" s="510" t="s">
        <v>2540</v>
      </c>
      <c r="C348" s="511"/>
      <c r="D348" s="511"/>
      <c r="E348" s="511"/>
      <c r="F348" s="511"/>
      <c r="G348" s="511"/>
      <c r="H348" s="511"/>
      <c r="I348" s="511"/>
      <c r="J348" s="511"/>
      <c r="K348" s="512"/>
    </row>
    <row r="349" spans="1:11" ht="13.5" customHeight="1">
      <c r="A349" s="165" t="s">
        <v>2541</v>
      </c>
      <c r="B349" s="510" t="s">
        <v>2542</v>
      </c>
      <c r="C349" s="511"/>
      <c r="D349" s="511"/>
      <c r="E349" s="511"/>
      <c r="F349" s="511"/>
      <c r="G349" s="511"/>
      <c r="H349" s="511"/>
      <c r="I349" s="511"/>
      <c r="J349" s="511"/>
      <c r="K349" s="512"/>
    </row>
    <row r="350" spans="1:11" ht="13.5" customHeight="1">
      <c r="A350" s="165" t="s">
        <v>2543</v>
      </c>
      <c r="B350" s="510" t="s">
        <v>2544</v>
      </c>
      <c r="C350" s="511"/>
      <c r="D350" s="511"/>
      <c r="E350" s="511"/>
      <c r="F350" s="511"/>
      <c r="G350" s="511"/>
      <c r="H350" s="511"/>
      <c r="I350" s="511"/>
      <c r="J350" s="511"/>
      <c r="K350" s="512"/>
    </row>
    <row r="351" spans="1:11" ht="13.5" customHeight="1">
      <c r="A351" s="165" t="s">
        <v>2545</v>
      </c>
      <c r="B351" s="510" t="s">
        <v>2546</v>
      </c>
      <c r="C351" s="511"/>
      <c r="D351" s="511"/>
      <c r="E351" s="511"/>
      <c r="F351" s="511"/>
      <c r="G351" s="511"/>
      <c r="H351" s="511"/>
      <c r="I351" s="511"/>
      <c r="J351" s="511"/>
      <c r="K351" s="512"/>
    </row>
    <row r="352" spans="1:11" ht="13.5" customHeight="1">
      <c r="A352" s="165" t="s">
        <v>2547</v>
      </c>
      <c r="B352" s="510" t="s">
        <v>750</v>
      </c>
      <c r="C352" s="511"/>
      <c r="D352" s="511"/>
      <c r="E352" s="511"/>
      <c r="F352" s="511"/>
      <c r="G352" s="511"/>
      <c r="H352" s="511"/>
      <c r="I352" s="511"/>
      <c r="J352" s="511"/>
      <c r="K352" s="512"/>
    </row>
    <row r="353" spans="1:11" ht="13.5" customHeight="1">
      <c r="A353" s="165" t="s">
        <v>751</v>
      </c>
      <c r="B353" s="510" t="s">
        <v>752</v>
      </c>
      <c r="C353" s="511"/>
      <c r="D353" s="511"/>
      <c r="E353" s="511"/>
      <c r="F353" s="511"/>
      <c r="G353" s="511"/>
      <c r="H353" s="511"/>
      <c r="I353" s="511"/>
      <c r="J353" s="511"/>
      <c r="K353" s="512"/>
    </row>
    <row r="354" spans="1:11" ht="13.5" customHeight="1">
      <c r="A354" s="165" t="s">
        <v>753</v>
      </c>
      <c r="B354" s="510" t="s">
        <v>754</v>
      </c>
      <c r="C354" s="511"/>
      <c r="D354" s="511"/>
      <c r="E354" s="511"/>
      <c r="F354" s="511"/>
      <c r="G354" s="511"/>
      <c r="H354" s="511"/>
      <c r="I354" s="511"/>
      <c r="J354" s="511"/>
      <c r="K354" s="512"/>
    </row>
    <row r="355" spans="1:11" ht="13.5" customHeight="1">
      <c r="A355" s="165" t="s">
        <v>755</v>
      </c>
      <c r="B355" s="510" t="s">
        <v>2451</v>
      </c>
      <c r="C355" s="511"/>
      <c r="D355" s="511"/>
      <c r="E355" s="511"/>
      <c r="F355" s="511"/>
      <c r="G355" s="511"/>
      <c r="H355" s="511"/>
      <c r="I355" s="511"/>
      <c r="J355" s="511"/>
      <c r="K355" s="512"/>
    </row>
    <row r="356" spans="1:11" ht="13.5" customHeight="1">
      <c r="A356" s="165" t="s">
        <v>756</v>
      </c>
      <c r="B356" s="510" t="s">
        <v>757</v>
      </c>
      <c r="C356" s="511"/>
      <c r="D356" s="511"/>
      <c r="E356" s="511"/>
      <c r="F356" s="511"/>
      <c r="G356" s="511"/>
      <c r="H356" s="511"/>
      <c r="I356" s="511"/>
      <c r="J356" s="511"/>
      <c r="K356" s="512"/>
    </row>
    <row r="357" spans="1:11" ht="13.5" customHeight="1">
      <c r="A357" s="165" t="s">
        <v>758</v>
      </c>
      <c r="B357" s="510" t="s">
        <v>759</v>
      </c>
      <c r="C357" s="511"/>
      <c r="D357" s="511"/>
      <c r="E357" s="511"/>
      <c r="F357" s="511"/>
      <c r="G357" s="511"/>
      <c r="H357" s="511"/>
      <c r="I357" s="511"/>
      <c r="J357" s="511"/>
      <c r="K357" s="512"/>
    </row>
    <row r="358" spans="1:11" ht="13.5" customHeight="1">
      <c r="A358" s="165" t="s">
        <v>760</v>
      </c>
      <c r="B358" s="510" t="s">
        <v>761</v>
      </c>
      <c r="C358" s="511"/>
      <c r="D358" s="511"/>
      <c r="E358" s="511"/>
      <c r="F358" s="511"/>
      <c r="G358" s="511"/>
      <c r="H358" s="511"/>
      <c r="I358" s="511"/>
      <c r="J358" s="511"/>
      <c r="K358" s="512"/>
    </row>
    <row r="359" spans="1:11" ht="13.5" customHeight="1">
      <c r="A359" s="165" t="s">
        <v>762</v>
      </c>
      <c r="B359" s="510" t="s">
        <v>2452</v>
      </c>
      <c r="C359" s="511"/>
      <c r="D359" s="511"/>
      <c r="E359" s="511"/>
      <c r="F359" s="511"/>
      <c r="G359" s="511"/>
      <c r="H359" s="511"/>
      <c r="I359" s="511"/>
      <c r="J359" s="511"/>
      <c r="K359" s="512"/>
    </row>
    <row r="360" spans="1:11" ht="13.5" customHeight="1">
      <c r="A360" s="165" t="s">
        <v>763</v>
      </c>
      <c r="B360" s="510" t="s">
        <v>764</v>
      </c>
      <c r="C360" s="511"/>
      <c r="D360" s="511"/>
      <c r="E360" s="511"/>
      <c r="F360" s="511"/>
      <c r="G360" s="511"/>
      <c r="H360" s="511"/>
      <c r="I360" s="511"/>
      <c r="J360" s="511"/>
      <c r="K360" s="512"/>
    </row>
    <row r="361" spans="1:11" ht="13.5" customHeight="1">
      <c r="A361" s="165" t="s">
        <v>765</v>
      </c>
      <c r="B361" s="510" t="s">
        <v>766</v>
      </c>
      <c r="C361" s="511"/>
      <c r="D361" s="511"/>
      <c r="E361" s="511"/>
      <c r="F361" s="511"/>
      <c r="G361" s="511"/>
      <c r="H361" s="511"/>
      <c r="I361" s="511"/>
      <c r="J361" s="511"/>
      <c r="K361" s="512"/>
    </row>
    <row r="362" spans="1:11" ht="13.5" customHeight="1">
      <c r="A362" s="165" t="s">
        <v>767</v>
      </c>
      <c r="B362" s="510" t="s">
        <v>2561</v>
      </c>
      <c r="C362" s="511"/>
      <c r="D362" s="511"/>
      <c r="E362" s="511"/>
      <c r="F362" s="511"/>
      <c r="G362" s="511"/>
      <c r="H362" s="511"/>
      <c r="I362" s="511"/>
      <c r="J362" s="511"/>
      <c r="K362" s="512"/>
    </row>
    <row r="363" spans="1:11" ht="13.5" customHeight="1">
      <c r="A363" s="165" t="s">
        <v>2562</v>
      </c>
      <c r="B363" s="510" t="s">
        <v>2563</v>
      </c>
      <c r="C363" s="511"/>
      <c r="D363" s="511"/>
      <c r="E363" s="511"/>
      <c r="F363" s="511"/>
      <c r="G363" s="511"/>
      <c r="H363" s="511"/>
      <c r="I363" s="511"/>
      <c r="J363" s="511"/>
      <c r="K363" s="512"/>
    </row>
    <row r="364" spans="1:11" ht="13.5" customHeight="1">
      <c r="A364" s="165" t="s">
        <v>2564</v>
      </c>
      <c r="B364" s="510" t="s">
        <v>2565</v>
      </c>
      <c r="C364" s="511"/>
      <c r="D364" s="511"/>
      <c r="E364" s="511"/>
      <c r="F364" s="511"/>
      <c r="G364" s="511"/>
      <c r="H364" s="511"/>
      <c r="I364" s="511"/>
      <c r="J364" s="511"/>
      <c r="K364" s="512"/>
    </row>
    <row r="365" spans="1:11" ht="13.5" customHeight="1">
      <c r="A365" s="165" t="s">
        <v>2566</v>
      </c>
      <c r="B365" s="510" t="s">
        <v>2567</v>
      </c>
      <c r="C365" s="511"/>
      <c r="D365" s="511"/>
      <c r="E365" s="511"/>
      <c r="F365" s="511"/>
      <c r="G365" s="511"/>
      <c r="H365" s="511"/>
      <c r="I365" s="511"/>
      <c r="J365" s="511"/>
      <c r="K365" s="512"/>
    </row>
    <row r="366" spans="1:11" ht="13.5" customHeight="1">
      <c r="A366" s="165" t="s">
        <v>2568</v>
      </c>
      <c r="B366" s="510" t="s">
        <v>2569</v>
      </c>
      <c r="C366" s="511"/>
      <c r="D366" s="511"/>
      <c r="E366" s="511"/>
      <c r="F366" s="511"/>
      <c r="G366" s="511"/>
      <c r="H366" s="511"/>
      <c r="I366" s="511"/>
      <c r="J366" s="511"/>
      <c r="K366" s="512"/>
    </row>
    <row r="367" spans="1:11" ht="13.5" customHeight="1">
      <c r="A367" s="165" t="s">
        <v>2570</v>
      </c>
      <c r="B367" s="510" t="s">
        <v>158</v>
      </c>
      <c r="C367" s="511"/>
      <c r="D367" s="511"/>
      <c r="E367" s="511"/>
      <c r="F367" s="511"/>
      <c r="G367" s="511"/>
      <c r="H367" s="511"/>
      <c r="I367" s="511"/>
      <c r="J367" s="511"/>
      <c r="K367" s="512"/>
    </row>
    <row r="368" spans="1:11" ht="13.5" customHeight="1">
      <c r="A368" s="165" t="s">
        <v>2571</v>
      </c>
      <c r="B368" s="510" t="s">
        <v>159</v>
      </c>
      <c r="C368" s="511"/>
      <c r="D368" s="511"/>
      <c r="E368" s="511"/>
      <c r="F368" s="511"/>
      <c r="G368" s="511"/>
      <c r="H368" s="511"/>
      <c r="I368" s="511"/>
      <c r="J368" s="511"/>
      <c r="K368" s="512"/>
    </row>
    <row r="369" spans="1:11" ht="13.5" customHeight="1">
      <c r="A369" s="165" t="s">
        <v>2572</v>
      </c>
      <c r="B369" s="510" t="s">
        <v>2573</v>
      </c>
      <c r="C369" s="511"/>
      <c r="D369" s="511"/>
      <c r="E369" s="511"/>
      <c r="F369" s="511"/>
      <c r="G369" s="511"/>
      <c r="H369" s="511"/>
      <c r="I369" s="511"/>
      <c r="J369" s="511"/>
      <c r="K369" s="512"/>
    </row>
    <row r="370" spans="1:11" ht="13.5" customHeight="1">
      <c r="A370" s="165" t="s">
        <v>2574</v>
      </c>
      <c r="B370" s="510" t="s">
        <v>2575</v>
      </c>
      <c r="C370" s="511"/>
      <c r="D370" s="511"/>
      <c r="E370" s="511"/>
      <c r="F370" s="511"/>
      <c r="G370" s="511"/>
      <c r="H370" s="511"/>
      <c r="I370" s="511"/>
      <c r="J370" s="511"/>
      <c r="K370" s="512"/>
    </row>
    <row r="371" spans="1:11" ht="13.5" customHeight="1">
      <c r="A371" s="165" t="s">
        <v>2576</v>
      </c>
      <c r="B371" s="510" t="s">
        <v>160</v>
      </c>
      <c r="C371" s="511"/>
      <c r="D371" s="511"/>
      <c r="E371" s="511"/>
      <c r="F371" s="511"/>
      <c r="G371" s="511"/>
      <c r="H371" s="511"/>
      <c r="I371" s="511"/>
      <c r="J371" s="511"/>
      <c r="K371" s="512"/>
    </row>
    <row r="372" spans="1:11" ht="13.5" customHeight="1">
      <c r="A372" s="165" t="s">
        <v>2577</v>
      </c>
      <c r="B372" s="510" t="s">
        <v>2578</v>
      </c>
      <c r="C372" s="511"/>
      <c r="D372" s="511"/>
      <c r="E372" s="511"/>
      <c r="F372" s="511"/>
      <c r="G372" s="511"/>
      <c r="H372" s="511"/>
      <c r="I372" s="511"/>
      <c r="J372" s="511"/>
      <c r="K372" s="512"/>
    </row>
    <row r="373" spans="1:11" ht="13.5" customHeight="1">
      <c r="A373" s="165" t="s">
        <v>2579</v>
      </c>
      <c r="B373" s="510" t="s">
        <v>2580</v>
      </c>
      <c r="C373" s="511"/>
      <c r="D373" s="511"/>
      <c r="E373" s="511"/>
      <c r="F373" s="511"/>
      <c r="G373" s="511"/>
      <c r="H373" s="511"/>
      <c r="I373" s="511"/>
      <c r="J373" s="511"/>
      <c r="K373" s="512"/>
    </row>
    <row r="374" spans="1:11" ht="13.5" customHeight="1">
      <c r="A374" s="165" t="s">
        <v>2581</v>
      </c>
      <c r="B374" s="510" t="s">
        <v>2582</v>
      </c>
      <c r="C374" s="511"/>
      <c r="D374" s="511"/>
      <c r="E374" s="511"/>
      <c r="F374" s="511"/>
      <c r="G374" s="511"/>
      <c r="H374" s="511"/>
      <c r="I374" s="511"/>
      <c r="J374" s="511"/>
      <c r="K374" s="512"/>
    </row>
    <row r="375" spans="1:11" ht="13.5" customHeight="1">
      <c r="A375" s="165" t="s">
        <v>2583</v>
      </c>
      <c r="B375" s="510" t="s">
        <v>1230</v>
      </c>
      <c r="C375" s="511"/>
      <c r="D375" s="511"/>
      <c r="E375" s="511"/>
      <c r="F375" s="511"/>
      <c r="G375" s="511"/>
      <c r="H375" s="511"/>
      <c r="I375" s="511"/>
      <c r="J375" s="511"/>
      <c r="K375" s="512"/>
    </row>
    <row r="376" spans="1:11" ht="13.5" customHeight="1">
      <c r="A376" s="165" t="s">
        <v>1231</v>
      </c>
      <c r="B376" s="510" t="s">
        <v>1232</v>
      </c>
      <c r="C376" s="511"/>
      <c r="D376" s="511"/>
      <c r="E376" s="511"/>
      <c r="F376" s="511"/>
      <c r="G376" s="511"/>
      <c r="H376" s="511"/>
      <c r="I376" s="511"/>
      <c r="J376" s="511"/>
      <c r="K376" s="512"/>
    </row>
    <row r="377" spans="1:11" ht="13.5" customHeight="1">
      <c r="A377" s="165" t="s">
        <v>1233</v>
      </c>
      <c r="B377" s="510" t="s">
        <v>156</v>
      </c>
      <c r="C377" s="511"/>
      <c r="D377" s="511"/>
      <c r="E377" s="511"/>
      <c r="F377" s="511"/>
      <c r="G377" s="511"/>
      <c r="H377" s="511"/>
      <c r="I377" s="511"/>
      <c r="J377" s="511"/>
      <c r="K377" s="512"/>
    </row>
    <row r="378" spans="1:11" ht="13.5" customHeight="1">
      <c r="A378" s="165" t="s">
        <v>1234</v>
      </c>
      <c r="B378" s="510" t="s">
        <v>157</v>
      </c>
      <c r="C378" s="511"/>
      <c r="D378" s="511"/>
      <c r="E378" s="511"/>
      <c r="F378" s="511"/>
      <c r="G378" s="511"/>
      <c r="H378" s="511"/>
      <c r="I378" s="511"/>
      <c r="J378" s="511"/>
      <c r="K378" s="512"/>
    </row>
    <row r="379" spans="1:11" ht="13.5" customHeight="1">
      <c r="A379" s="165" t="s">
        <v>1235</v>
      </c>
      <c r="B379" s="510" t="s">
        <v>1236</v>
      </c>
      <c r="C379" s="511"/>
      <c r="D379" s="511"/>
      <c r="E379" s="511"/>
      <c r="F379" s="511"/>
      <c r="G379" s="511"/>
      <c r="H379" s="511"/>
      <c r="I379" s="511"/>
      <c r="J379" s="511"/>
      <c r="K379" s="512"/>
    </row>
    <row r="380" spans="1:11" ht="13.5" customHeight="1">
      <c r="A380" s="165" t="s">
        <v>1237</v>
      </c>
      <c r="B380" s="510" t="s">
        <v>1238</v>
      </c>
      <c r="C380" s="511"/>
      <c r="D380" s="511"/>
      <c r="E380" s="511"/>
      <c r="F380" s="511"/>
      <c r="G380" s="511"/>
      <c r="H380" s="511"/>
      <c r="I380" s="511"/>
      <c r="J380" s="511"/>
      <c r="K380" s="512"/>
    </row>
    <row r="381" spans="1:11" ht="13.5" customHeight="1">
      <c r="A381" s="165" t="s">
        <v>1239</v>
      </c>
      <c r="B381" s="510" t="s">
        <v>1240</v>
      </c>
      <c r="C381" s="511"/>
      <c r="D381" s="511"/>
      <c r="E381" s="511"/>
      <c r="F381" s="511"/>
      <c r="G381" s="511"/>
      <c r="H381" s="511"/>
      <c r="I381" s="511"/>
      <c r="J381" s="511"/>
      <c r="K381" s="512"/>
    </row>
    <row r="382" spans="1:11" ht="13.5" customHeight="1">
      <c r="A382" s="165" t="s">
        <v>1241</v>
      </c>
      <c r="B382" s="510" t="s">
        <v>1242</v>
      </c>
      <c r="C382" s="511"/>
      <c r="D382" s="511"/>
      <c r="E382" s="511"/>
      <c r="F382" s="511"/>
      <c r="G382" s="511"/>
      <c r="H382" s="511"/>
      <c r="I382" s="511"/>
      <c r="J382" s="511"/>
      <c r="K382" s="512"/>
    </row>
    <row r="383" spans="1:11" ht="13.5" customHeight="1">
      <c r="A383" s="165" t="s">
        <v>1243</v>
      </c>
      <c r="B383" s="510" t="s">
        <v>1244</v>
      </c>
      <c r="C383" s="511"/>
      <c r="D383" s="511"/>
      <c r="E383" s="511"/>
      <c r="F383" s="511"/>
      <c r="G383" s="511"/>
      <c r="H383" s="511"/>
      <c r="I383" s="511"/>
      <c r="J383" s="511"/>
      <c r="K383" s="512"/>
    </row>
    <row r="384" spans="1:11" ht="13.5" customHeight="1">
      <c r="A384" s="165" t="s">
        <v>1245</v>
      </c>
      <c r="B384" s="510" t="s">
        <v>1246</v>
      </c>
      <c r="C384" s="511"/>
      <c r="D384" s="511"/>
      <c r="E384" s="511"/>
      <c r="F384" s="511"/>
      <c r="G384" s="511"/>
      <c r="H384" s="511"/>
      <c r="I384" s="511"/>
      <c r="J384" s="511"/>
      <c r="K384" s="512"/>
    </row>
    <row r="385" spans="1:11" ht="13.5" customHeight="1">
      <c r="A385" s="165" t="s">
        <v>1247</v>
      </c>
      <c r="B385" s="510" t="s">
        <v>1248</v>
      </c>
      <c r="C385" s="511"/>
      <c r="D385" s="511"/>
      <c r="E385" s="511"/>
      <c r="F385" s="511"/>
      <c r="G385" s="511"/>
      <c r="H385" s="511"/>
      <c r="I385" s="511"/>
      <c r="J385" s="511"/>
      <c r="K385" s="512"/>
    </row>
    <row r="386" spans="1:11" ht="13.5" customHeight="1">
      <c r="A386" s="165" t="s">
        <v>1249</v>
      </c>
      <c r="B386" s="510" t="s">
        <v>1250</v>
      </c>
      <c r="C386" s="511"/>
      <c r="D386" s="511"/>
      <c r="E386" s="511"/>
      <c r="F386" s="511"/>
      <c r="G386" s="511"/>
      <c r="H386" s="511"/>
      <c r="I386" s="511"/>
      <c r="J386" s="511"/>
      <c r="K386" s="512"/>
    </row>
    <row r="387" spans="1:11" ht="13.5" customHeight="1">
      <c r="A387" s="165" t="s">
        <v>1251</v>
      </c>
      <c r="B387" s="510" t="s">
        <v>1252</v>
      </c>
      <c r="C387" s="511"/>
      <c r="D387" s="511"/>
      <c r="E387" s="511"/>
      <c r="F387" s="511"/>
      <c r="G387" s="511"/>
      <c r="H387" s="511"/>
      <c r="I387" s="511"/>
      <c r="J387" s="511"/>
      <c r="K387" s="512"/>
    </row>
    <row r="388" spans="1:11" ht="13.5" customHeight="1">
      <c r="A388" s="165" t="s">
        <v>1253</v>
      </c>
      <c r="B388" s="510" t="s">
        <v>1254</v>
      </c>
      <c r="C388" s="511"/>
      <c r="D388" s="511"/>
      <c r="E388" s="511"/>
      <c r="F388" s="511"/>
      <c r="G388" s="511"/>
      <c r="H388" s="511"/>
      <c r="I388" s="511"/>
      <c r="J388" s="511"/>
      <c r="K388" s="512"/>
    </row>
    <row r="389" spans="1:11" ht="13.5" customHeight="1">
      <c r="A389" s="165" t="s">
        <v>1255</v>
      </c>
      <c r="B389" s="510" t="s">
        <v>1256</v>
      </c>
      <c r="C389" s="511"/>
      <c r="D389" s="511"/>
      <c r="E389" s="511"/>
      <c r="F389" s="511"/>
      <c r="G389" s="511"/>
      <c r="H389" s="511"/>
      <c r="I389" s="511"/>
      <c r="J389" s="511"/>
      <c r="K389" s="512"/>
    </row>
    <row r="390" spans="1:11" ht="13.5" customHeight="1">
      <c r="A390" s="165" t="s">
        <v>1257</v>
      </c>
      <c r="B390" s="510" t="s">
        <v>1258</v>
      </c>
      <c r="C390" s="511"/>
      <c r="D390" s="511"/>
      <c r="E390" s="511"/>
      <c r="F390" s="511"/>
      <c r="G390" s="511"/>
      <c r="H390" s="511"/>
      <c r="I390" s="511"/>
      <c r="J390" s="511"/>
      <c r="K390" s="512"/>
    </row>
    <row r="391" spans="1:11" ht="13.5" customHeight="1">
      <c r="A391" s="165" t="s">
        <v>1259</v>
      </c>
      <c r="B391" s="510" t="s">
        <v>1260</v>
      </c>
      <c r="C391" s="511"/>
      <c r="D391" s="511"/>
      <c r="E391" s="511"/>
      <c r="F391" s="511"/>
      <c r="G391" s="511"/>
      <c r="H391" s="511"/>
      <c r="I391" s="511"/>
      <c r="J391" s="511"/>
      <c r="K391" s="512"/>
    </row>
    <row r="392" spans="1:11" ht="13.5" customHeight="1">
      <c r="A392" s="165" t="s">
        <v>1261</v>
      </c>
      <c r="B392" s="510" t="s">
        <v>1262</v>
      </c>
      <c r="C392" s="511"/>
      <c r="D392" s="511"/>
      <c r="E392" s="511"/>
      <c r="F392" s="511"/>
      <c r="G392" s="511"/>
      <c r="H392" s="511"/>
      <c r="I392" s="511"/>
      <c r="J392" s="511"/>
      <c r="K392" s="512"/>
    </row>
    <row r="393" spans="1:11" ht="13.5" customHeight="1">
      <c r="A393" s="165" t="s">
        <v>1263</v>
      </c>
      <c r="B393" s="510" t="s">
        <v>1264</v>
      </c>
      <c r="C393" s="511"/>
      <c r="D393" s="511"/>
      <c r="E393" s="511"/>
      <c r="F393" s="511"/>
      <c r="G393" s="511"/>
      <c r="H393" s="511"/>
      <c r="I393" s="511"/>
      <c r="J393" s="511"/>
      <c r="K393" s="512"/>
    </row>
    <row r="394" spans="1:11" ht="13.5" customHeight="1">
      <c r="A394" s="165" t="s">
        <v>1265</v>
      </c>
      <c r="B394" s="510" t="s">
        <v>1266</v>
      </c>
      <c r="C394" s="511"/>
      <c r="D394" s="511"/>
      <c r="E394" s="511"/>
      <c r="F394" s="511"/>
      <c r="G394" s="511"/>
      <c r="H394" s="511"/>
      <c r="I394" s="511"/>
      <c r="J394" s="511"/>
      <c r="K394" s="512"/>
    </row>
    <row r="395" spans="1:11" ht="13.5" customHeight="1">
      <c r="A395" s="165" t="s">
        <v>1267</v>
      </c>
      <c r="B395" s="510" t="s">
        <v>1268</v>
      </c>
      <c r="C395" s="511"/>
      <c r="D395" s="511"/>
      <c r="E395" s="511"/>
      <c r="F395" s="511"/>
      <c r="G395" s="511"/>
      <c r="H395" s="511"/>
      <c r="I395" s="511"/>
      <c r="J395" s="511"/>
      <c r="K395" s="512"/>
    </row>
    <row r="396" spans="1:11" ht="13.5" customHeight="1">
      <c r="A396" s="165" t="s">
        <v>1269</v>
      </c>
      <c r="B396" s="510" t="s">
        <v>1270</v>
      </c>
      <c r="C396" s="511"/>
      <c r="D396" s="511"/>
      <c r="E396" s="511"/>
      <c r="F396" s="511"/>
      <c r="G396" s="511"/>
      <c r="H396" s="511"/>
      <c r="I396" s="511"/>
      <c r="J396" s="511"/>
      <c r="K396" s="512"/>
    </row>
    <row r="397" spans="1:11" ht="13.5" customHeight="1">
      <c r="A397" s="165" t="s">
        <v>1271</v>
      </c>
      <c r="B397" s="510" t="s">
        <v>2289</v>
      </c>
      <c r="C397" s="511"/>
      <c r="D397" s="511"/>
      <c r="E397" s="511"/>
      <c r="F397" s="511"/>
      <c r="G397" s="511"/>
      <c r="H397" s="511"/>
      <c r="I397" s="511"/>
      <c r="J397" s="511"/>
      <c r="K397" s="512"/>
    </row>
    <row r="398" spans="1:11" ht="24.75" customHeight="1">
      <c r="A398" s="165" t="s">
        <v>2290</v>
      </c>
      <c r="B398" s="510" t="s">
        <v>2291</v>
      </c>
      <c r="C398" s="511"/>
      <c r="D398" s="511"/>
      <c r="E398" s="511"/>
      <c r="F398" s="511"/>
      <c r="G398" s="511"/>
      <c r="H398" s="511"/>
      <c r="I398" s="511"/>
      <c r="J398" s="511"/>
      <c r="K398" s="512"/>
    </row>
    <row r="399" spans="1:11" ht="13.5" customHeight="1">
      <c r="A399" s="165" t="s">
        <v>2292</v>
      </c>
      <c r="B399" s="510" t="s">
        <v>2293</v>
      </c>
      <c r="C399" s="511"/>
      <c r="D399" s="511"/>
      <c r="E399" s="511"/>
      <c r="F399" s="511"/>
      <c r="G399" s="511"/>
      <c r="H399" s="511"/>
      <c r="I399" s="511"/>
      <c r="J399" s="511"/>
      <c r="K399" s="512"/>
    </row>
    <row r="400" spans="1:11" ht="13.5" customHeight="1">
      <c r="A400" s="165" t="s">
        <v>2294</v>
      </c>
      <c r="B400" s="510" t="s">
        <v>2295</v>
      </c>
      <c r="C400" s="511"/>
      <c r="D400" s="511"/>
      <c r="E400" s="511"/>
      <c r="F400" s="511"/>
      <c r="G400" s="511"/>
      <c r="H400" s="511"/>
      <c r="I400" s="511"/>
      <c r="J400" s="511"/>
      <c r="K400" s="512"/>
    </row>
    <row r="401" spans="1:11" ht="13.5" customHeight="1">
      <c r="A401" s="165" t="s">
        <v>2296</v>
      </c>
      <c r="B401" s="510" t="s">
        <v>2012</v>
      </c>
      <c r="C401" s="511"/>
      <c r="D401" s="511"/>
      <c r="E401" s="511"/>
      <c r="F401" s="511"/>
      <c r="G401" s="511"/>
      <c r="H401" s="511"/>
      <c r="I401" s="511"/>
      <c r="J401" s="511"/>
      <c r="K401" s="512"/>
    </row>
    <row r="402" spans="1:11" ht="13.5" customHeight="1">
      <c r="A402" s="165" t="s">
        <v>2013</v>
      </c>
      <c r="B402" s="510" t="s">
        <v>2014</v>
      </c>
      <c r="C402" s="511"/>
      <c r="D402" s="511"/>
      <c r="E402" s="511"/>
      <c r="F402" s="511"/>
      <c r="G402" s="511"/>
      <c r="H402" s="511"/>
      <c r="I402" s="511"/>
      <c r="J402" s="511"/>
      <c r="K402" s="512"/>
    </row>
    <row r="403" spans="1:11" ht="13.5" customHeight="1">
      <c r="A403" s="165" t="s">
        <v>2015</v>
      </c>
      <c r="B403" s="510" t="s">
        <v>2016</v>
      </c>
      <c r="C403" s="511"/>
      <c r="D403" s="511"/>
      <c r="E403" s="511"/>
      <c r="F403" s="511"/>
      <c r="G403" s="511"/>
      <c r="H403" s="511"/>
      <c r="I403" s="511"/>
      <c r="J403" s="511"/>
      <c r="K403" s="512"/>
    </row>
    <row r="404" spans="1:11" ht="13.5" customHeight="1">
      <c r="A404" s="165" t="s">
        <v>2017</v>
      </c>
      <c r="B404" s="510" t="s">
        <v>2018</v>
      </c>
      <c r="C404" s="511"/>
      <c r="D404" s="511"/>
      <c r="E404" s="511"/>
      <c r="F404" s="511"/>
      <c r="G404" s="511"/>
      <c r="H404" s="511"/>
      <c r="I404" s="511"/>
      <c r="J404" s="511"/>
      <c r="K404" s="512"/>
    </row>
    <row r="405" spans="1:11" ht="13.5" customHeight="1">
      <c r="A405" s="165" t="s">
        <v>2019</v>
      </c>
      <c r="B405" s="510" t="s">
        <v>2020</v>
      </c>
      <c r="C405" s="511"/>
      <c r="D405" s="511"/>
      <c r="E405" s="511"/>
      <c r="F405" s="511"/>
      <c r="G405" s="511"/>
      <c r="H405" s="511"/>
      <c r="I405" s="511"/>
      <c r="J405" s="511"/>
      <c r="K405" s="512"/>
    </row>
    <row r="406" spans="1:11" ht="13.5" customHeight="1">
      <c r="A406" s="165" t="s">
        <v>2021</v>
      </c>
      <c r="B406" s="510" t="s">
        <v>2022</v>
      </c>
      <c r="C406" s="511"/>
      <c r="D406" s="511"/>
      <c r="E406" s="511"/>
      <c r="F406" s="511"/>
      <c r="G406" s="511"/>
      <c r="H406" s="511"/>
      <c r="I406" s="511"/>
      <c r="J406" s="511"/>
      <c r="K406" s="512"/>
    </row>
    <row r="407" spans="1:11" ht="13.5" customHeight="1">
      <c r="A407" s="165" t="s">
        <v>2023</v>
      </c>
      <c r="B407" s="510" t="s">
        <v>2024</v>
      </c>
      <c r="C407" s="511"/>
      <c r="D407" s="511"/>
      <c r="E407" s="511"/>
      <c r="F407" s="511"/>
      <c r="G407" s="511"/>
      <c r="H407" s="511"/>
      <c r="I407" s="511"/>
      <c r="J407" s="511"/>
      <c r="K407" s="512"/>
    </row>
    <row r="408" spans="1:11" ht="13.5" customHeight="1">
      <c r="A408" s="165" t="s">
        <v>2025</v>
      </c>
      <c r="B408" s="510" t="s">
        <v>2026</v>
      </c>
      <c r="C408" s="511"/>
      <c r="D408" s="511"/>
      <c r="E408" s="511"/>
      <c r="F408" s="511"/>
      <c r="G408" s="511"/>
      <c r="H408" s="511"/>
      <c r="I408" s="511"/>
      <c r="J408" s="511"/>
      <c r="K408" s="512"/>
    </row>
    <row r="409" spans="1:11" ht="24.75" customHeight="1">
      <c r="A409" s="165" t="s">
        <v>2027</v>
      </c>
      <c r="B409" s="510" t="s">
        <v>0</v>
      </c>
      <c r="C409" s="511"/>
      <c r="D409" s="511"/>
      <c r="E409" s="511"/>
      <c r="F409" s="511"/>
      <c r="G409" s="511"/>
      <c r="H409" s="511"/>
      <c r="I409" s="511"/>
      <c r="J409" s="511"/>
      <c r="K409" s="512"/>
    </row>
    <row r="410" spans="1:11" ht="13.5" customHeight="1">
      <c r="A410" s="165" t="s">
        <v>1</v>
      </c>
      <c r="B410" s="510" t="s">
        <v>2</v>
      </c>
      <c r="C410" s="511"/>
      <c r="D410" s="511"/>
      <c r="E410" s="511"/>
      <c r="F410" s="511"/>
      <c r="G410" s="511"/>
      <c r="H410" s="511"/>
      <c r="I410" s="511"/>
      <c r="J410" s="511"/>
      <c r="K410" s="512"/>
    </row>
    <row r="411" spans="1:11" ht="13.5" customHeight="1">
      <c r="A411" s="165" t="s">
        <v>3</v>
      </c>
      <c r="B411" s="510" t="s">
        <v>4</v>
      </c>
      <c r="C411" s="511"/>
      <c r="D411" s="511"/>
      <c r="E411" s="511"/>
      <c r="F411" s="511"/>
      <c r="G411" s="511"/>
      <c r="H411" s="511"/>
      <c r="I411" s="511"/>
      <c r="J411" s="511"/>
      <c r="K411" s="512"/>
    </row>
    <row r="412" spans="1:11" ht="13.5" customHeight="1">
      <c r="A412" s="165" t="s">
        <v>5</v>
      </c>
      <c r="B412" s="510" t="s">
        <v>6</v>
      </c>
      <c r="C412" s="511"/>
      <c r="D412" s="511"/>
      <c r="E412" s="511"/>
      <c r="F412" s="511"/>
      <c r="G412" s="511"/>
      <c r="H412" s="511"/>
      <c r="I412" s="511"/>
      <c r="J412" s="511"/>
      <c r="K412" s="512"/>
    </row>
    <row r="413" spans="1:11" ht="13.5" customHeight="1">
      <c r="A413" s="165" t="s">
        <v>7</v>
      </c>
      <c r="B413" s="510" t="s">
        <v>8</v>
      </c>
      <c r="C413" s="511"/>
      <c r="D413" s="511"/>
      <c r="E413" s="511"/>
      <c r="F413" s="511"/>
      <c r="G413" s="511"/>
      <c r="H413" s="511"/>
      <c r="I413" s="511"/>
      <c r="J413" s="511"/>
      <c r="K413" s="512"/>
    </row>
    <row r="414" spans="1:11" ht="13.5" customHeight="1">
      <c r="A414" s="165" t="s">
        <v>9</v>
      </c>
      <c r="B414" s="510" t="s">
        <v>10</v>
      </c>
      <c r="C414" s="511"/>
      <c r="D414" s="511"/>
      <c r="E414" s="511"/>
      <c r="F414" s="511"/>
      <c r="G414" s="511"/>
      <c r="H414" s="511"/>
      <c r="I414" s="511"/>
      <c r="J414" s="511"/>
      <c r="K414" s="512"/>
    </row>
    <row r="415" spans="1:11" ht="13.5" customHeight="1">
      <c r="A415" s="165" t="s">
        <v>11</v>
      </c>
      <c r="B415" s="510" t="s">
        <v>12</v>
      </c>
      <c r="C415" s="511"/>
      <c r="D415" s="511"/>
      <c r="E415" s="511"/>
      <c r="F415" s="511"/>
      <c r="G415" s="511"/>
      <c r="H415" s="511"/>
      <c r="I415" s="511"/>
      <c r="J415" s="511"/>
      <c r="K415" s="512"/>
    </row>
    <row r="416" spans="1:11" ht="13.5" customHeight="1">
      <c r="A416" s="165" t="s">
        <v>13</v>
      </c>
      <c r="B416" s="510" t="s">
        <v>14</v>
      </c>
      <c r="C416" s="511"/>
      <c r="D416" s="511"/>
      <c r="E416" s="511"/>
      <c r="F416" s="511"/>
      <c r="G416" s="511"/>
      <c r="H416" s="511"/>
      <c r="I416" s="511"/>
      <c r="J416" s="511"/>
      <c r="K416" s="512"/>
    </row>
    <row r="417" spans="1:11" ht="13.5" customHeight="1">
      <c r="A417" s="165" t="s">
        <v>15</v>
      </c>
      <c r="B417" s="510" t="s">
        <v>189</v>
      </c>
      <c r="C417" s="511"/>
      <c r="D417" s="511"/>
      <c r="E417" s="511"/>
      <c r="F417" s="511"/>
      <c r="G417" s="511"/>
      <c r="H417" s="511"/>
      <c r="I417" s="511"/>
      <c r="J417" s="511"/>
      <c r="K417" s="512"/>
    </row>
    <row r="418" spans="1:11" ht="13.5" customHeight="1">
      <c r="A418" s="165" t="s">
        <v>190</v>
      </c>
      <c r="B418" s="510" t="s">
        <v>191</v>
      </c>
      <c r="C418" s="511"/>
      <c r="D418" s="511"/>
      <c r="E418" s="511"/>
      <c r="F418" s="511"/>
      <c r="G418" s="511"/>
      <c r="H418" s="511"/>
      <c r="I418" s="511"/>
      <c r="J418" s="511"/>
      <c r="K418" s="512"/>
    </row>
    <row r="419" spans="1:11" ht="13.5" customHeight="1">
      <c r="A419" s="165" t="s">
        <v>192</v>
      </c>
      <c r="B419" s="510" t="s">
        <v>193</v>
      </c>
      <c r="C419" s="511"/>
      <c r="D419" s="511"/>
      <c r="E419" s="511"/>
      <c r="F419" s="511"/>
      <c r="G419" s="511"/>
      <c r="H419" s="511"/>
      <c r="I419" s="511"/>
      <c r="J419" s="511"/>
      <c r="K419" s="512"/>
    </row>
    <row r="420" spans="1:11" ht="13.5" customHeight="1">
      <c r="A420" s="165" t="s">
        <v>194</v>
      </c>
      <c r="B420" s="510" t="s">
        <v>195</v>
      </c>
      <c r="C420" s="511"/>
      <c r="D420" s="511"/>
      <c r="E420" s="511"/>
      <c r="F420" s="511"/>
      <c r="G420" s="511"/>
      <c r="H420" s="511"/>
      <c r="I420" s="511"/>
      <c r="J420" s="511"/>
      <c r="K420" s="512"/>
    </row>
    <row r="421" spans="1:11" ht="13.5" customHeight="1">
      <c r="A421" s="165" t="s">
        <v>196</v>
      </c>
      <c r="B421" s="510" t="s">
        <v>197</v>
      </c>
      <c r="C421" s="511"/>
      <c r="D421" s="511"/>
      <c r="E421" s="511"/>
      <c r="F421" s="511"/>
      <c r="G421" s="511"/>
      <c r="H421" s="511"/>
      <c r="I421" s="511"/>
      <c r="J421" s="511"/>
      <c r="K421" s="512"/>
    </row>
    <row r="422" spans="1:11" ht="13.5" customHeight="1">
      <c r="A422" s="165" t="s">
        <v>198</v>
      </c>
      <c r="B422" s="510" t="s">
        <v>199</v>
      </c>
      <c r="C422" s="511"/>
      <c r="D422" s="511"/>
      <c r="E422" s="511"/>
      <c r="F422" s="511"/>
      <c r="G422" s="511"/>
      <c r="H422" s="511"/>
      <c r="I422" s="511"/>
      <c r="J422" s="511"/>
      <c r="K422" s="512"/>
    </row>
    <row r="423" spans="1:11" ht="13.5" customHeight="1">
      <c r="A423" s="165" t="s">
        <v>200</v>
      </c>
      <c r="B423" s="510" t="s">
        <v>164</v>
      </c>
      <c r="C423" s="511"/>
      <c r="D423" s="511"/>
      <c r="E423" s="511"/>
      <c r="F423" s="511"/>
      <c r="G423" s="511"/>
      <c r="H423" s="511"/>
      <c r="I423" s="511"/>
      <c r="J423" s="511"/>
      <c r="K423" s="512"/>
    </row>
    <row r="424" spans="1:11" ht="13.5" customHeight="1">
      <c r="A424" s="165" t="s">
        <v>201</v>
      </c>
      <c r="B424" s="510" t="s">
        <v>202</v>
      </c>
      <c r="C424" s="511"/>
      <c r="D424" s="511"/>
      <c r="E424" s="511"/>
      <c r="F424" s="511"/>
      <c r="G424" s="511"/>
      <c r="H424" s="511"/>
      <c r="I424" s="511"/>
      <c r="J424" s="511"/>
      <c r="K424" s="512"/>
    </row>
    <row r="425" spans="1:11" ht="13.5" customHeight="1">
      <c r="A425" s="165" t="s">
        <v>203</v>
      </c>
      <c r="B425" s="510" t="s">
        <v>165</v>
      </c>
      <c r="C425" s="511"/>
      <c r="D425" s="511"/>
      <c r="E425" s="511"/>
      <c r="F425" s="511"/>
      <c r="G425" s="511"/>
      <c r="H425" s="511"/>
      <c r="I425" s="511"/>
      <c r="J425" s="511"/>
      <c r="K425" s="512"/>
    </row>
    <row r="426" spans="1:11" ht="13.5" customHeight="1">
      <c r="A426" s="165" t="s">
        <v>204</v>
      </c>
      <c r="B426" s="510" t="s">
        <v>166</v>
      </c>
      <c r="C426" s="511"/>
      <c r="D426" s="511"/>
      <c r="E426" s="511"/>
      <c r="F426" s="511"/>
      <c r="G426" s="511"/>
      <c r="H426" s="511"/>
      <c r="I426" s="511"/>
      <c r="J426" s="511"/>
      <c r="K426" s="512"/>
    </row>
    <row r="427" spans="1:11" ht="13.5" customHeight="1">
      <c r="A427" s="165" t="s">
        <v>205</v>
      </c>
      <c r="B427" s="510" t="s">
        <v>167</v>
      </c>
      <c r="C427" s="511"/>
      <c r="D427" s="511"/>
      <c r="E427" s="511"/>
      <c r="F427" s="511"/>
      <c r="G427" s="511"/>
      <c r="H427" s="511"/>
      <c r="I427" s="511"/>
      <c r="J427" s="511"/>
      <c r="K427" s="512"/>
    </row>
    <row r="428" spans="1:11" ht="13.5" customHeight="1">
      <c r="A428" s="165" t="s">
        <v>206</v>
      </c>
      <c r="B428" s="510" t="s">
        <v>207</v>
      </c>
      <c r="C428" s="511"/>
      <c r="D428" s="511"/>
      <c r="E428" s="511"/>
      <c r="F428" s="511"/>
      <c r="G428" s="511"/>
      <c r="H428" s="511"/>
      <c r="I428" s="511"/>
      <c r="J428" s="511"/>
      <c r="K428" s="512"/>
    </row>
    <row r="429" spans="1:11" ht="13.5" customHeight="1">
      <c r="A429" s="165" t="s">
        <v>208</v>
      </c>
      <c r="B429" s="510" t="s">
        <v>209</v>
      </c>
      <c r="C429" s="511"/>
      <c r="D429" s="511"/>
      <c r="E429" s="511"/>
      <c r="F429" s="511"/>
      <c r="G429" s="511"/>
      <c r="H429" s="511"/>
      <c r="I429" s="511"/>
      <c r="J429" s="511"/>
      <c r="K429" s="512"/>
    </row>
    <row r="430" spans="1:11" ht="13.5" customHeight="1">
      <c r="A430" s="165" t="s">
        <v>210</v>
      </c>
      <c r="B430" s="510" t="s">
        <v>211</v>
      </c>
      <c r="C430" s="511"/>
      <c r="D430" s="511"/>
      <c r="E430" s="511"/>
      <c r="F430" s="511"/>
      <c r="G430" s="511"/>
      <c r="H430" s="511"/>
      <c r="I430" s="511"/>
      <c r="J430" s="511"/>
      <c r="K430" s="512"/>
    </row>
    <row r="431" spans="1:11" ht="13.5" customHeight="1">
      <c r="A431" s="165" t="s">
        <v>212</v>
      </c>
      <c r="B431" s="510" t="s">
        <v>213</v>
      </c>
      <c r="C431" s="511"/>
      <c r="D431" s="511"/>
      <c r="E431" s="511"/>
      <c r="F431" s="511"/>
      <c r="G431" s="511"/>
      <c r="H431" s="511"/>
      <c r="I431" s="511"/>
      <c r="J431" s="511"/>
      <c r="K431" s="512"/>
    </row>
    <row r="432" spans="1:11" ht="13.5" customHeight="1">
      <c r="A432" s="165" t="s">
        <v>214</v>
      </c>
      <c r="B432" s="510" t="s">
        <v>168</v>
      </c>
      <c r="C432" s="511"/>
      <c r="D432" s="511"/>
      <c r="E432" s="511"/>
      <c r="F432" s="511"/>
      <c r="G432" s="511"/>
      <c r="H432" s="511"/>
      <c r="I432" s="511"/>
      <c r="J432" s="511"/>
      <c r="K432" s="512"/>
    </row>
    <row r="433" spans="1:11" ht="13.5" customHeight="1">
      <c r="A433" s="165" t="s">
        <v>215</v>
      </c>
      <c r="B433" s="510" t="s">
        <v>170</v>
      </c>
      <c r="C433" s="511"/>
      <c r="D433" s="511"/>
      <c r="E433" s="511"/>
      <c r="F433" s="511"/>
      <c r="G433" s="511"/>
      <c r="H433" s="511"/>
      <c r="I433" s="511"/>
      <c r="J433" s="511"/>
      <c r="K433" s="512"/>
    </row>
    <row r="434" spans="1:11" ht="13.5" customHeight="1">
      <c r="A434" s="165" t="s">
        <v>2242</v>
      </c>
      <c r="B434" s="510" t="s">
        <v>216</v>
      </c>
      <c r="C434" s="511"/>
      <c r="D434" s="511"/>
      <c r="E434" s="511"/>
      <c r="F434" s="511"/>
      <c r="G434" s="511"/>
      <c r="H434" s="511"/>
      <c r="I434" s="511"/>
      <c r="J434" s="511"/>
      <c r="K434" s="512"/>
    </row>
    <row r="435" spans="1:11" ht="13.5" customHeight="1">
      <c r="A435" s="165" t="s">
        <v>2244</v>
      </c>
      <c r="B435" s="510" t="s">
        <v>217</v>
      </c>
      <c r="C435" s="511"/>
      <c r="D435" s="511"/>
      <c r="E435" s="511"/>
      <c r="F435" s="511"/>
      <c r="G435" s="511"/>
      <c r="H435" s="511"/>
      <c r="I435" s="511"/>
      <c r="J435" s="511"/>
      <c r="K435" s="512"/>
    </row>
    <row r="436" spans="1:11" ht="13.5" customHeight="1">
      <c r="A436" s="165" t="s">
        <v>218</v>
      </c>
      <c r="B436" s="510" t="s">
        <v>219</v>
      </c>
      <c r="C436" s="511"/>
      <c r="D436" s="511"/>
      <c r="E436" s="511"/>
      <c r="F436" s="511"/>
      <c r="G436" s="511"/>
      <c r="H436" s="511"/>
      <c r="I436" s="511"/>
      <c r="J436" s="511"/>
      <c r="K436" s="512"/>
    </row>
    <row r="437" spans="1:11" ht="13.5" customHeight="1">
      <c r="A437" s="165" t="s">
        <v>220</v>
      </c>
      <c r="B437" s="510" t="s">
        <v>221</v>
      </c>
      <c r="C437" s="511"/>
      <c r="D437" s="511"/>
      <c r="E437" s="511"/>
      <c r="F437" s="511"/>
      <c r="G437" s="511"/>
      <c r="H437" s="511"/>
      <c r="I437" s="511"/>
      <c r="J437" s="511"/>
      <c r="K437" s="512"/>
    </row>
    <row r="438" spans="1:11" ht="13.5" customHeight="1">
      <c r="A438" s="165" t="s">
        <v>222</v>
      </c>
      <c r="B438" s="510" t="s">
        <v>223</v>
      </c>
      <c r="C438" s="511"/>
      <c r="D438" s="511"/>
      <c r="E438" s="511"/>
      <c r="F438" s="511"/>
      <c r="G438" s="511"/>
      <c r="H438" s="511"/>
      <c r="I438" s="511"/>
      <c r="J438" s="511"/>
      <c r="K438" s="512"/>
    </row>
    <row r="439" spans="1:11" ht="13.5" customHeight="1">
      <c r="A439" s="165" t="s">
        <v>224</v>
      </c>
      <c r="B439" s="510" t="s">
        <v>225</v>
      </c>
      <c r="C439" s="511"/>
      <c r="D439" s="511"/>
      <c r="E439" s="511"/>
      <c r="F439" s="511"/>
      <c r="G439" s="511"/>
      <c r="H439" s="511"/>
      <c r="I439" s="511"/>
      <c r="J439" s="511"/>
      <c r="K439" s="512"/>
    </row>
    <row r="440" spans="1:11" ht="13.5" customHeight="1">
      <c r="A440" s="165" t="s">
        <v>226</v>
      </c>
      <c r="B440" s="510" t="s">
        <v>227</v>
      </c>
      <c r="C440" s="511"/>
      <c r="D440" s="511"/>
      <c r="E440" s="511"/>
      <c r="F440" s="511"/>
      <c r="G440" s="511"/>
      <c r="H440" s="511"/>
      <c r="I440" s="511"/>
      <c r="J440" s="511"/>
      <c r="K440" s="512"/>
    </row>
    <row r="441" spans="1:11" ht="13.5" customHeight="1">
      <c r="A441" s="165" t="s">
        <v>228</v>
      </c>
      <c r="B441" s="510" t="s">
        <v>229</v>
      </c>
      <c r="C441" s="511"/>
      <c r="D441" s="511"/>
      <c r="E441" s="511"/>
      <c r="F441" s="511"/>
      <c r="G441" s="511"/>
      <c r="H441" s="511"/>
      <c r="I441" s="511"/>
      <c r="J441" s="511"/>
      <c r="K441" s="512"/>
    </row>
    <row r="442" spans="1:11" ht="13.5" customHeight="1">
      <c r="A442" s="165" t="s">
        <v>230</v>
      </c>
      <c r="B442" s="510" t="s">
        <v>231</v>
      </c>
      <c r="C442" s="511"/>
      <c r="D442" s="511"/>
      <c r="E442" s="511"/>
      <c r="F442" s="511"/>
      <c r="G442" s="511"/>
      <c r="H442" s="511"/>
      <c r="I442" s="511"/>
      <c r="J442" s="511"/>
      <c r="K442" s="512"/>
    </row>
    <row r="443" spans="1:11" ht="13.5" customHeight="1">
      <c r="A443" s="165" t="s">
        <v>232</v>
      </c>
      <c r="B443" s="510" t="s">
        <v>233</v>
      </c>
      <c r="C443" s="511"/>
      <c r="D443" s="511"/>
      <c r="E443" s="511"/>
      <c r="F443" s="511"/>
      <c r="G443" s="511"/>
      <c r="H443" s="511"/>
      <c r="I443" s="511"/>
      <c r="J443" s="511"/>
      <c r="K443" s="512"/>
    </row>
    <row r="444" spans="1:11" ht="13.5" customHeight="1">
      <c r="A444" s="165" t="s">
        <v>234</v>
      </c>
      <c r="B444" s="510" t="s">
        <v>163</v>
      </c>
      <c r="C444" s="511"/>
      <c r="D444" s="511"/>
      <c r="E444" s="511"/>
      <c r="F444" s="511"/>
      <c r="G444" s="511"/>
      <c r="H444" s="511"/>
      <c r="I444" s="511"/>
      <c r="J444" s="511"/>
      <c r="K444" s="512"/>
    </row>
    <row r="445" spans="1:11" ht="13.5" customHeight="1">
      <c r="A445" s="165" t="s">
        <v>235</v>
      </c>
      <c r="B445" s="510" t="s">
        <v>236</v>
      </c>
      <c r="C445" s="511"/>
      <c r="D445" s="511"/>
      <c r="E445" s="511"/>
      <c r="F445" s="511"/>
      <c r="G445" s="511"/>
      <c r="H445" s="511"/>
      <c r="I445" s="511"/>
      <c r="J445" s="511"/>
      <c r="K445" s="512"/>
    </row>
    <row r="446" spans="1:11" ht="13.5" customHeight="1">
      <c r="A446" s="165" t="s">
        <v>237</v>
      </c>
      <c r="B446" s="510" t="s">
        <v>238</v>
      </c>
      <c r="C446" s="511"/>
      <c r="D446" s="511"/>
      <c r="E446" s="511"/>
      <c r="F446" s="511"/>
      <c r="G446" s="511"/>
      <c r="H446" s="511"/>
      <c r="I446" s="511"/>
      <c r="J446" s="511"/>
      <c r="K446" s="512"/>
    </row>
    <row r="447" spans="1:11" ht="13.5" customHeight="1">
      <c r="A447" s="165" t="s">
        <v>239</v>
      </c>
      <c r="B447" s="510" t="s">
        <v>240</v>
      </c>
      <c r="C447" s="511"/>
      <c r="D447" s="511"/>
      <c r="E447" s="511"/>
      <c r="F447" s="511"/>
      <c r="G447" s="511"/>
      <c r="H447" s="511"/>
      <c r="I447" s="511"/>
      <c r="J447" s="511"/>
      <c r="K447" s="512"/>
    </row>
    <row r="448" spans="1:11" ht="13.5" customHeight="1">
      <c r="A448" s="165" t="s">
        <v>241</v>
      </c>
      <c r="B448" s="510" t="s">
        <v>1733</v>
      </c>
      <c r="C448" s="511"/>
      <c r="D448" s="511"/>
      <c r="E448" s="511"/>
      <c r="F448" s="511"/>
      <c r="G448" s="511"/>
      <c r="H448" s="511"/>
      <c r="I448" s="511"/>
      <c r="J448" s="511"/>
      <c r="K448" s="512"/>
    </row>
    <row r="449" spans="1:11" ht="13.5" customHeight="1">
      <c r="A449" s="165" t="s">
        <v>1734</v>
      </c>
      <c r="B449" s="510" t="s">
        <v>502</v>
      </c>
      <c r="C449" s="511"/>
      <c r="D449" s="511"/>
      <c r="E449" s="511"/>
      <c r="F449" s="511"/>
      <c r="G449" s="511"/>
      <c r="H449" s="511"/>
      <c r="I449" s="511"/>
      <c r="J449" s="511"/>
      <c r="K449" s="512"/>
    </row>
    <row r="450" spans="1:11" ht="13.5" customHeight="1">
      <c r="A450" s="165" t="s">
        <v>1735</v>
      </c>
      <c r="B450" s="510" t="s">
        <v>1736</v>
      </c>
      <c r="C450" s="511"/>
      <c r="D450" s="511"/>
      <c r="E450" s="511"/>
      <c r="F450" s="511"/>
      <c r="G450" s="511"/>
      <c r="H450" s="511"/>
      <c r="I450" s="511"/>
      <c r="J450" s="511"/>
      <c r="K450" s="512"/>
    </row>
    <row r="451" spans="1:11" ht="13.5" customHeight="1">
      <c r="A451" s="165" t="s">
        <v>1737</v>
      </c>
      <c r="B451" s="510" t="s">
        <v>503</v>
      </c>
      <c r="C451" s="511"/>
      <c r="D451" s="511"/>
      <c r="E451" s="511"/>
      <c r="F451" s="511"/>
      <c r="G451" s="511"/>
      <c r="H451" s="511"/>
      <c r="I451" s="511"/>
      <c r="J451" s="511"/>
      <c r="K451" s="512"/>
    </row>
    <row r="452" spans="1:11" ht="13.5" customHeight="1">
      <c r="A452" s="165" t="s">
        <v>1738</v>
      </c>
      <c r="B452" s="510" t="s">
        <v>1739</v>
      </c>
      <c r="C452" s="511"/>
      <c r="D452" s="511"/>
      <c r="E452" s="511"/>
      <c r="F452" s="511"/>
      <c r="G452" s="511"/>
      <c r="H452" s="511"/>
      <c r="I452" s="511"/>
      <c r="J452" s="511"/>
      <c r="K452" s="512"/>
    </row>
    <row r="453" spans="1:11" ht="13.5" customHeight="1">
      <c r="A453" s="165" t="s">
        <v>1740</v>
      </c>
      <c r="B453" s="510" t="s">
        <v>1741</v>
      </c>
      <c r="C453" s="511"/>
      <c r="D453" s="511"/>
      <c r="E453" s="511"/>
      <c r="F453" s="511"/>
      <c r="G453" s="511"/>
      <c r="H453" s="511"/>
      <c r="I453" s="511"/>
      <c r="J453" s="511"/>
      <c r="K453" s="512"/>
    </row>
    <row r="454" spans="1:11" ht="13.5" customHeight="1">
      <c r="A454" s="165" t="s">
        <v>1742</v>
      </c>
      <c r="B454" s="510" t="s">
        <v>1743</v>
      </c>
      <c r="C454" s="511"/>
      <c r="D454" s="511"/>
      <c r="E454" s="511"/>
      <c r="F454" s="511"/>
      <c r="G454" s="511"/>
      <c r="H454" s="511"/>
      <c r="I454" s="511"/>
      <c r="J454" s="511"/>
      <c r="K454" s="512"/>
    </row>
    <row r="455" spans="1:11" ht="13.5" customHeight="1">
      <c r="A455" s="165" t="s">
        <v>1744</v>
      </c>
      <c r="B455" s="510" t="s">
        <v>1745</v>
      </c>
      <c r="C455" s="511"/>
      <c r="D455" s="511"/>
      <c r="E455" s="511"/>
      <c r="F455" s="511"/>
      <c r="G455" s="511"/>
      <c r="H455" s="511"/>
      <c r="I455" s="511"/>
      <c r="J455" s="511"/>
      <c r="K455" s="512"/>
    </row>
    <row r="456" spans="1:11" ht="13.5" customHeight="1">
      <c r="A456" s="165" t="s">
        <v>1746</v>
      </c>
      <c r="B456" s="510" t="s">
        <v>1747</v>
      </c>
      <c r="C456" s="511"/>
      <c r="D456" s="511"/>
      <c r="E456" s="511"/>
      <c r="F456" s="511"/>
      <c r="G456" s="511"/>
      <c r="H456" s="511"/>
      <c r="I456" s="511"/>
      <c r="J456" s="511"/>
      <c r="K456" s="512"/>
    </row>
    <row r="457" spans="1:11" ht="13.5" customHeight="1">
      <c r="A457" s="165" t="s">
        <v>1748</v>
      </c>
      <c r="B457" s="510" t="s">
        <v>1749</v>
      </c>
      <c r="C457" s="511"/>
      <c r="D457" s="511"/>
      <c r="E457" s="511"/>
      <c r="F457" s="511"/>
      <c r="G457" s="511"/>
      <c r="H457" s="511"/>
      <c r="I457" s="511"/>
      <c r="J457" s="511"/>
      <c r="K457" s="512"/>
    </row>
    <row r="458" spans="1:11" ht="13.5" customHeight="1">
      <c r="A458" s="165" t="s">
        <v>1750</v>
      </c>
      <c r="B458" s="510" t="s">
        <v>1751</v>
      </c>
      <c r="C458" s="511"/>
      <c r="D458" s="511"/>
      <c r="E458" s="511"/>
      <c r="F458" s="511"/>
      <c r="G458" s="511"/>
      <c r="H458" s="511"/>
      <c r="I458" s="511"/>
      <c r="J458" s="511"/>
      <c r="K458" s="512"/>
    </row>
    <row r="459" spans="1:11" ht="13.5" customHeight="1">
      <c r="A459" s="165" t="s">
        <v>1752</v>
      </c>
      <c r="B459" s="510" t="s">
        <v>1753</v>
      </c>
      <c r="C459" s="511"/>
      <c r="D459" s="511"/>
      <c r="E459" s="511"/>
      <c r="F459" s="511"/>
      <c r="G459" s="511"/>
      <c r="H459" s="511"/>
      <c r="I459" s="511"/>
      <c r="J459" s="511"/>
      <c r="K459" s="512"/>
    </row>
    <row r="460" spans="1:11" ht="13.5" customHeight="1">
      <c r="A460" s="165" t="s">
        <v>1754</v>
      </c>
      <c r="B460" s="510" t="s">
        <v>1755</v>
      </c>
      <c r="C460" s="511"/>
      <c r="D460" s="511"/>
      <c r="E460" s="511"/>
      <c r="F460" s="511"/>
      <c r="G460" s="511"/>
      <c r="H460" s="511"/>
      <c r="I460" s="511"/>
      <c r="J460" s="511"/>
      <c r="K460" s="512"/>
    </row>
    <row r="461" spans="1:11" ht="13.5" customHeight="1">
      <c r="A461" s="165" t="s">
        <v>1756</v>
      </c>
      <c r="B461" s="510" t="s">
        <v>1757</v>
      </c>
      <c r="C461" s="511"/>
      <c r="D461" s="511"/>
      <c r="E461" s="511"/>
      <c r="F461" s="511"/>
      <c r="G461" s="511"/>
      <c r="H461" s="511"/>
      <c r="I461" s="511"/>
      <c r="J461" s="511"/>
      <c r="K461" s="512"/>
    </row>
    <row r="462" spans="1:11" ht="13.5" customHeight="1">
      <c r="A462" s="165" t="s">
        <v>1758</v>
      </c>
      <c r="B462" s="510" t="s">
        <v>1759</v>
      </c>
      <c r="C462" s="511"/>
      <c r="D462" s="511"/>
      <c r="E462" s="511"/>
      <c r="F462" s="511"/>
      <c r="G462" s="511"/>
      <c r="H462" s="511"/>
      <c r="I462" s="511"/>
      <c r="J462" s="511"/>
      <c r="K462" s="512"/>
    </row>
    <row r="463" spans="1:11" ht="13.5" customHeight="1">
      <c r="A463" s="165" t="s">
        <v>1760</v>
      </c>
      <c r="B463" s="510" t="s">
        <v>1761</v>
      </c>
      <c r="C463" s="511"/>
      <c r="D463" s="511"/>
      <c r="E463" s="511"/>
      <c r="F463" s="511"/>
      <c r="G463" s="511"/>
      <c r="H463" s="511"/>
      <c r="I463" s="511"/>
      <c r="J463" s="511"/>
      <c r="K463" s="512"/>
    </row>
    <row r="464" spans="1:11" ht="13.5" customHeight="1">
      <c r="A464" s="165" t="s">
        <v>1762</v>
      </c>
      <c r="B464" s="510" t="s">
        <v>1763</v>
      </c>
      <c r="C464" s="511"/>
      <c r="D464" s="511"/>
      <c r="E464" s="511"/>
      <c r="F464" s="511"/>
      <c r="G464" s="511"/>
      <c r="H464" s="511"/>
      <c r="I464" s="511"/>
      <c r="J464" s="511"/>
      <c r="K464" s="512"/>
    </row>
    <row r="465" spans="1:11" ht="13.5" customHeight="1">
      <c r="A465" s="165" t="s">
        <v>1764</v>
      </c>
      <c r="B465" s="510" t="s">
        <v>1765</v>
      </c>
      <c r="C465" s="511"/>
      <c r="D465" s="511"/>
      <c r="E465" s="511"/>
      <c r="F465" s="511"/>
      <c r="G465" s="511"/>
      <c r="H465" s="511"/>
      <c r="I465" s="511"/>
      <c r="J465" s="511"/>
      <c r="K465" s="512"/>
    </row>
    <row r="466" spans="1:11" ht="13.5" customHeight="1">
      <c r="A466" s="165" t="s">
        <v>1766</v>
      </c>
      <c r="B466" s="510" t="s">
        <v>1767</v>
      </c>
      <c r="C466" s="511"/>
      <c r="D466" s="511"/>
      <c r="E466" s="511"/>
      <c r="F466" s="511"/>
      <c r="G466" s="511"/>
      <c r="H466" s="511"/>
      <c r="I466" s="511"/>
      <c r="J466" s="511"/>
      <c r="K466" s="512"/>
    </row>
    <row r="467" spans="1:11" ht="13.5" customHeight="1">
      <c r="A467" s="165" t="s">
        <v>1768</v>
      </c>
      <c r="B467" s="510" t="s">
        <v>1769</v>
      </c>
      <c r="C467" s="511"/>
      <c r="D467" s="511"/>
      <c r="E467" s="511"/>
      <c r="F467" s="511"/>
      <c r="G467" s="511"/>
      <c r="H467" s="511"/>
      <c r="I467" s="511"/>
      <c r="J467" s="511"/>
      <c r="K467" s="512"/>
    </row>
    <row r="468" spans="1:11" ht="13.5" customHeight="1">
      <c r="A468" s="165" t="s">
        <v>1770</v>
      </c>
      <c r="B468" s="510" t="s">
        <v>1771</v>
      </c>
      <c r="C468" s="511"/>
      <c r="D468" s="511"/>
      <c r="E468" s="511"/>
      <c r="F468" s="511"/>
      <c r="G468" s="511"/>
      <c r="H468" s="511"/>
      <c r="I468" s="511"/>
      <c r="J468" s="511"/>
      <c r="K468" s="512"/>
    </row>
    <row r="469" spans="1:11" ht="13.5" customHeight="1">
      <c r="A469" s="165" t="s">
        <v>1772</v>
      </c>
      <c r="B469" s="510" t="s">
        <v>1773</v>
      </c>
      <c r="C469" s="511"/>
      <c r="D469" s="511"/>
      <c r="E469" s="511"/>
      <c r="F469" s="511"/>
      <c r="G469" s="511"/>
      <c r="H469" s="511"/>
      <c r="I469" s="511"/>
      <c r="J469" s="511"/>
      <c r="K469" s="512"/>
    </row>
    <row r="470" spans="1:11" ht="13.5" customHeight="1">
      <c r="A470" s="165" t="s">
        <v>1774</v>
      </c>
      <c r="B470" s="510" t="s">
        <v>1775</v>
      </c>
      <c r="C470" s="511"/>
      <c r="D470" s="511"/>
      <c r="E470" s="511"/>
      <c r="F470" s="511"/>
      <c r="G470" s="511"/>
      <c r="H470" s="511"/>
      <c r="I470" s="511"/>
      <c r="J470" s="511"/>
      <c r="K470" s="512"/>
    </row>
    <row r="471" spans="1:11" ht="13.5" customHeight="1">
      <c r="A471" s="165" t="s">
        <v>1776</v>
      </c>
      <c r="B471" s="510" t="s">
        <v>1777</v>
      </c>
      <c r="C471" s="511"/>
      <c r="D471" s="511"/>
      <c r="E471" s="511"/>
      <c r="F471" s="511"/>
      <c r="G471" s="511"/>
      <c r="H471" s="511"/>
      <c r="I471" s="511"/>
      <c r="J471" s="511"/>
      <c r="K471" s="512"/>
    </row>
    <row r="472" spans="1:11" ht="13.5" customHeight="1">
      <c r="A472" s="165" t="s">
        <v>1778</v>
      </c>
      <c r="B472" s="510" t="s">
        <v>1779</v>
      </c>
      <c r="C472" s="511"/>
      <c r="D472" s="511"/>
      <c r="E472" s="511"/>
      <c r="F472" s="511"/>
      <c r="G472" s="511"/>
      <c r="H472" s="511"/>
      <c r="I472" s="511"/>
      <c r="J472" s="511"/>
      <c r="K472" s="512"/>
    </row>
    <row r="473" spans="1:11" ht="13.5" customHeight="1">
      <c r="A473" s="165" t="s">
        <v>1780</v>
      </c>
      <c r="B473" s="510" t="s">
        <v>1781</v>
      </c>
      <c r="C473" s="511"/>
      <c r="D473" s="511"/>
      <c r="E473" s="511"/>
      <c r="F473" s="511"/>
      <c r="G473" s="511"/>
      <c r="H473" s="511"/>
      <c r="I473" s="511"/>
      <c r="J473" s="511"/>
      <c r="K473" s="512"/>
    </row>
    <row r="474" spans="1:11" ht="13.5" customHeight="1">
      <c r="A474" s="165" t="s">
        <v>1782</v>
      </c>
      <c r="B474" s="510" t="s">
        <v>1783</v>
      </c>
      <c r="C474" s="511"/>
      <c r="D474" s="511"/>
      <c r="E474" s="511"/>
      <c r="F474" s="511"/>
      <c r="G474" s="511"/>
      <c r="H474" s="511"/>
      <c r="I474" s="511"/>
      <c r="J474" s="511"/>
      <c r="K474" s="512"/>
    </row>
    <row r="475" spans="1:11" ht="13.5" customHeight="1">
      <c r="A475" s="165" t="s">
        <v>1784</v>
      </c>
      <c r="B475" s="510" t="s">
        <v>171</v>
      </c>
      <c r="C475" s="511"/>
      <c r="D475" s="511"/>
      <c r="E475" s="511"/>
      <c r="F475" s="511"/>
      <c r="G475" s="511"/>
      <c r="H475" s="511"/>
      <c r="I475" s="511"/>
      <c r="J475" s="511"/>
      <c r="K475" s="512"/>
    </row>
    <row r="476" spans="1:11" ht="13.5" customHeight="1">
      <c r="A476" s="165" t="s">
        <v>1785</v>
      </c>
      <c r="B476" s="510" t="s">
        <v>1529</v>
      </c>
      <c r="C476" s="511"/>
      <c r="D476" s="511"/>
      <c r="E476" s="511"/>
      <c r="F476" s="511"/>
      <c r="G476" s="511"/>
      <c r="H476" s="511"/>
      <c r="I476" s="511"/>
      <c r="J476" s="511"/>
      <c r="K476" s="512"/>
    </row>
    <row r="477" spans="1:11" ht="13.5" customHeight="1">
      <c r="A477" s="165" t="s">
        <v>1530</v>
      </c>
      <c r="B477" s="510" t="s">
        <v>1531</v>
      </c>
      <c r="C477" s="511"/>
      <c r="D477" s="511"/>
      <c r="E477" s="511"/>
      <c r="F477" s="511"/>
      <c r="G477" s="511"/>
      <c r="H477" s="511"/>
      <c r="I477" s="511"/>
      <c r="J477" s="511"/>
      <c r="K477" s="512"/>
    </row>
    <row r="478" spans="1:11" ht="13.5" customHeight="1">
      <c r="A478" s="165" t="s">
        <v>1532</v>
      </c>
      <c r="B478" s="510" t="s">
        <v>1533</v>
      </c>
      <c r="C478" s="511"/>
      <c r="D478" s="511"/>
      <c r="E478" s="511"/>
      <c r="F478" s="511"/>
      <c r="G478" s="511"/>
      <c r="H478" s="511"/>
      <c r="I478" s="511"/>
      <c r="J478" s="511"/>
      <c r="K478" s="512"/>
    </row>
    <row r="479" spans="1:11" ht="13.5" customHeight="1">
      <c r="A479" s="165" t="s">
        <v>1534</v>
      </c>
      <c r="B479" s="510" t="s">
        <v>1535</v>
      </c>
      <c r="C479" s="511"/>
      <c r="D479" s="511"/>
      <c r="E479" s="511"/>
      <c r="F479" s="511"/>
      <c r="G479" s="511"/>
      <c r="H479" s="511"/>
      <c r="I479" s="511"/>
      <c r="J479" s="511"/>
      <c r="K479" s="512"/>
    </row>
    <row r="480" spans="1:11" ht="13.5" customHeight="1">
      <c r="A480" s="165" t="s">
        <v>1536</v>
      </c>
      <c r="B480" s="510" t="s">
        <v>172</v>
      </c>
      <c r="C480" s="511"/>
      <c r="D480" s="511"/>
      <c r="E480" s="511"/>
      <c r="F480" s="511"/>
      <c r="G480" s="511"/>
      <c r="H480" s="511"/>
      <c r="I480" s="511"/>
      <c r="J480" s="511"/>
      <c r="K480" s="512"/>
    </row>
    <row r="481" spans="1:11" ht="13.5" customHeight="1">
      <c r="A481" s="165" t="s">
        <v>1537</v>
      </c>
      <c r="B481" s="510" t="s">
        <v>1538</v>
      </c>
      <c r="C481" s="511"/>
      <c r="D481" s="511"/>
      <c r="E481" s="511"/>
      <c r="F481" s="511"/>
      <c r="G481" s="511"/>
      <c r="H481" s="511"/>
      <c r="I481" s="511"/>
      <c r="J481" s="511"/>
      <c r="K481" s="512"/>
    </row>
    <row r="482" spans="1:11" ht="13.5" customHeight="1">
      <c r="A482" s="165" t="s">
        <v>1539</v>
      </c>
      <c r="B482" s="510" t="s">
        <v>1540</v>
      </c>
      <c r="C482" s="511"/>
      <c r="D482" s="511"/>
      <c r="E482" s="511"/>
      <c r="F482" s="511"/>
      <c r="G482" s="511"/>
      <c r="H482" s="511"/>
      <c r="I482" s="511"/>
      <c r="J482" s="511"/>
      <c r="K482" s="512"/>
    </row>
    <row r="483" spans="1:11" ht="13.5" customHeight="1">
      <c r="A483" s="165" t="s">
        <v>1541</v>
      </c>
      <c r="B483" s="510" t="s">
        <v>174</v>
      </c>
      <c r="C483" s="511"/>
      <c r="D483" s="511"/>
      <c r="E483" s="511"/>
      <c r="F483" s="511"/>
      <c r="G483" s="511"/>
      <c r="H483" s="511"/>
      <c r="I483" s="511"/>
      <c r="J483" s="511"/>
      <c r="K483" s="512"/>
    </row>
    <row r="484" spans="1:11" ht="13.5" customHeight="1">
      <c r="A484" s="165" t="s">
        <v>1542</v>
      </c>
      <c r="B484" s="510" t="s">
        <v>1543</v>
      </c>
      <c r="C484" s="511"/>
      <c r="D484" s="511"/>
      <c r="E484" s="511"/>
      <c r="F484" s="511"/>
      <c r="G484" s="511"/>
      <c r="H484" s="511"/>
      <c r="I484" s="511"/>
      <c r="J484" s="511"/>
      <c r="K484" s="512"/>
    </row>
    <row r="485" spans="1:11" ht="13.5" customHeight="1">
      <c r="A485" s="165" t="s">
        <v>1544</v>
      </c>
      <c r="B485" s="510" t="s">
        <v>173</v>
      </c>
      <c r="C485" s="511"/>
      <c r="D485" s="511"/>
      <c r="E485" s="511"/>
      <c r="F485" s="511"/>
      <c r="G485" s="511"/>
      <c r="H485" s="511"/>
      <c r="I485" s="511"/>
      <c r="J485" s="511"/>
      <c r="K485" s="512"/>
    </row>
    <row r="486" spans="1:11" ht="13.5" customHeight="1">
      <c r="A486" s="165" t="s">
        <v>1545</v>
      </c>
      <c r="B486" s="510" t="s">
        <v>1546</v>
      </c>
      <c r="C486" s="511"/>
      <c r="D486" s="511"/>
      <c r="E486" s="511"/>
      <c r="F486" s="511"/>
      <c r="G486" s="511"/>
      <c r="H486" s="511"/>
      <c r="I486" s="511"/>
      <c r="J486" s="511"/>
      <c r="K486" s="512"/>
    </row>
    <row r="487" spans="1:11" ht="13.5" customHeight="1">
      <c r="A487" s="165" t="s">
        <v>1547</v>
      </c>
      <c r="B487" s="510" t="s">
        <v>1548</v>
      </c>
      <c r="C487" s="511"/>
      <c r="D487" s="511"/>
      <c r="E487" s="511"/>
      <c r="F487" s="511"/>
      <c r="G487" s="511"/>
      <c r="H487" s="511"/>
      <c r="I487" s="511"/>
      <c r="J487" s="511"/>
      <c r="K487" s="512"/>
    </row>
    <row r="488" spans="1:11" ht="13.5" customHeight="1">
      <c r="A488" s="165" t="s">
        <v>1549</v>
      </c>
      <c r="B488" s="510" t="s">
        <v>1550</v>
      </c>
      <c r="C488" s="511"/>
      <c r="D488" s="511"/>
      <c r="E488" s="511"/>
      <c r="F488" s="511"/>
      <c r="G488" s="511"/>
      <c r="H488" s="511"/>
      <c r="I488" s="511"/>
      <c r="J488" s="511"/>
      <c r="K488" s="512"/>
    </row>
    <row r="489" spans="1:11" ht="13.5" customHeight="1">
      <c r="A489" s="165" t="s">
        <v>1551</v>
      </c>
      <c r="B489" s="510" t="s">
        <v>1552</v>
      </c>
      <c r="C489" s="511"/>
      <c r="D489" s="511"/>
      <c r="E489" s="511"/>
      <c r="F489" s="511"/>
      <c r="G489" s="511"/>
      <c r="H489" s="511"/>
      <c r="I489" s="511"/>
      <c r="J489" s="511"/>
      <c r="K489" s="512"/>
    </row>
    <row r="490" spans="1:11" ht="13.5" customHeight="1">
      <c r="A490" s="165" t="s">
        <v>1553</v>
      </c>
      <c r="B490" s="510" t="s">
        <v>1554</v>
      </c>
      <c r="C490" s="511"/>
      <c r="D490" s="511"/>
      <c r="E490" s="511"/>
      <c r="F490" s="511"/>
      <c r="G490" s="511"/>
      <c r="H490" s="511"/>
      <c r="I490" s="511"/>
      <c r="J490" s="511"/>
      <c r="K490" s="512"/>
    </row>
    <row r="491" spans="1:11" ht="13.5" customHeight="1">
      <c r="A491" s="165" t="s">
        <v>1555</v>
      </c>
      <c r="B491" s="510" t="s">
        <v>1556</v>
      </c>
      <c r="C491" s="511"/>
      <c r="D491" s="511"/>
      <c r="E491" s="511"/>
      <c r="F491" s="511"/>
      <c r="G491" s="511"/>
      <c r="H491" s="511"/>
      <c r="I491" s="511"/>
      <c r="J491" s="511"/>
      <c r="K491" s="512"/>
    </row>
    <row r="492" spans="1:11" ht="13.5" customHeight="1">
      <c r="A492" s="165" t="s">
        <v>1557</v>
      </c>
      <c r="B492" s="510" t="s">
        <v>1558</v>
      </c>
      <c r="C492" s="511"/>
      <c r="D492" s="511"/>
      <c r="E492" s="511"/>
      <c r="F492" s="511"/>
      <c r="G492" s="511"/>
      <c r="H492" s="511"/>
      <c r="I492" s="511"/>
      <c r="J492" s="511"/>
      <c r="K492" s="512"/>
    </row>
    <row r="493" spans="1:11" ht="13.5" customHeight="1">
      <c r="A493" s="165" t="s">
        <v>1559</v>
      </c>
      <c r="B493" s="510" t="s">
        <v>1560</v>
      </c>
      <c r="C493" s="511"/>
      <c r="D493" s="511"/>
      <c r="E493" s="511"/>
      <c r="F493" s="511"/>
      <c r="G493" s="511"/>
      <c r="H493" s="511"/>
      <c r="I493" s="511"/>
      <c r="J493" s="511"/>
      <c r="K493" s="512"/>
    </row>
    <row r="494" spans="1:11" ht="13.5" customHeight="1">
      <c r="A494" s="165" t="s">
        <v>1561</v>
      </c>
      <c r="B494" s="510" t="s">
        <v>1935</v>
      </c>
      <c r="C494" s="511"/>
      <c r="D494" s="511"/>
      <c r="E494" s="511"/>
      <c r="F494" s="511"/>
      <c r="G494" s="511"/>
      <c r="H494" s="511"/>
      <c r="I494" s="511"/>
      <c r="J494" s="511"/>
      <c r="K494" s="512"/>
    </row>
    <row r="495" spans="1:11" ht="13.5" customHeight="1">
      <c r="A495" s="165" t="s">
        <v>1936</v>
      </c>
      <c r="B495" s="510" t="s">
        <v>1937</v>
      </c>
      <c r="C495" s="511"/>
      <c r="D495" s="511"/>
      <c r="E495" s="511"/>
      <c r="F495" s="511"/>
      <c r="G495" s="511"/>
      <c r="H495" s="511"/>
      <c r="I495" s="511"/>
      <c r="J495" s="511"/>
      <c r="K495" s="512"/>
    </row>
    <row r="496" spans="1:11" ht="13.5" customHeight="1">
      <c r="A496" s="165" t="s">
        <v>1938</v>
      </c>
      <c r="B496" s="510" t="s">
        <v>1939</v>
      </c>
      <c r="C496" s="511"/>
      <c r="D496" s="511"/>
      <c r="E496" s="511"/>
      <c r="F496" s="511"/>
      <c r="G496" s="511"/>
      <c r="H496" s="511"/>
      <c r="I496" s="511"/>
      <c r="J496" s="511"/>
      <c r="K496" s="512"/>
    </row>
    <row r="497" spans="1:11" ht="13.5" customHeight="1">
      <c r="A497" s="165" t="s">
        <v>1940</v>
      </c>
      <c r="B497" s="510" t="s">
        <v>1941</v>
      </c>
      <c r="C497" s="511"/>
      <c r="D497" s="511"/>
      <c r="E497" s="511"/>
      <c r="F497" s="511"/>
      <c r="G497" s="511"/>
      <c r="H497" s="511"/>
      <c r="I497" s="511"/>
      <c r="J497" s="511"/>
      <c r="K497" s="512"/>
    </row>
    <row r="498" spans="1:11" ht="13.5" customHeight="1">
      <c r="A498" s="165" t="s">
        <v>1942</v>
      </c>
      <c r="B498" s="510" t="s">
        <v>1943</v>
      </c>
      <c r="C498" s="511"/>
      <c r="D498" s="511"/>
      <c r="E498" s="511"/>
      <c r="F498" s="511"/>
      <c r="G498" s="511"/>
      <c r="H498" s="511"/>
      <c r="I498" s="511"/>
      <c r="J498" s="511"/>
      <c r="K498" s="512"/>
    </row>
    <row r="499" spans="1:11" ht="13.5" customHeight="1">
      <c r="A499" s="165" t="s">
        <v>1944</v>
      </c>
      <c r="B499" s="510" t="s">
        <v>1945</v>
      </c>
      <c r="C499" s="511"/>
      <c r="D499" s="511"/>
      <c r="E499" s="511"/>
      <c r="F499" s="511"/>
      <c r="G499" s="511"/>
      <c r="H499" s="511"/>
      <c r="I499" s="511"/>
      <c r="J499" s="511"/>
      <c r="K499" s="512"/>
    </row>
    <row r="500" spans="1:11" ht="13.5" customHeight="1">
      <c r="A500" s="165" t="s">
        <v>1946</v>
      </c>
      <c r="B500" s="510" t="s">
        <v>1947</v>
      </c>
      <c r="C500" s="511"/>
      <c r="D500" s="511"/>
      <c r="E500" s="511"/>
      <c r="F500" s="511"/>
      <c r="G500" s="511"/>
      <c r="H500" s="511"/>
      <c r="I500" s="511"/>
      <c r="J500" s="511"/>
      <c r="K500" s="512"/>
    </row>
    <row r="501" spans="1:11" ht="13.5" customHeight="1">
      <c r="A501" s="165" t="s">
        <v>1948</v>
      </c>
      <c r="B501" s="510" t="s">
        <v>1949</v>
      </c>
      <c r="C501" s="511"/>
      <c r="D501" s="511"/>
      <c r="E501" s="511"/>
      <c r="F501" s="511"/>
      <c r="G501" s="511"/>
      <c r="H501" s="511"/>
      <c r="I501" s="511"/>
      <c r="J501" s="511"/>
      <c r="K501" s="512"/>
    </row>
    <row r="502" spans="1:11" ht="13.5" customHeight="1">
      <c r="A502" s="165" t="s">
        <v>1950</v>
      </c>
      <c r="B502" s="510" t="s">
        <v>1951</v>
      </c>
      <c r="C502" s="511"/>
      <c r="D502" s="511"/>
      <c r="E502" s="511"/>
      <c r="F502" s="511"/>
      <c r="G502" s="511"/>
      <c r="H502" s="511"/>
      <c r="I502" s="511"/>
      <c r="J502" s="511"/>
      <c r="K502" s="512"/>
    </row>
    <row r="503" spans="1:11" ht="13.5" customHeight="1">
      <c r="A503" s="165" t="s">
        <v>1952</v>
      </c>
      <c r="B503" s="510" t="s">
        <v>1953</v>
      </c>
      <c r="C503" s="511"/>
      <c r="D503" s="511"/>
      <c r="E503" s="511"/>
      <c r="F503" s="511"/>
      <c r="G503" s="511"/>
      <c r="H503" s="511"/>
      <c r="I503" s="511"/>
      <c r="J503" s="511"/>
      <c r="K503" s="512"/>
    </row>
    <row r="504" spans="1:11" ht="13.5" customHeight="1">
      <c r="A504" s="165" t="s">
        <v>1954</v>
      </c>
      <c r="B504" s="510" t="s">
        <v>175</v>
      </c>
      <c r="C504" s="511"/>
      <c r="D504" s="511"/>
      <c r="E504" s="511"/>
      <c r="F504" s="511"/>
      <c r="G504" s="511"/>
      <c r="H504" s="511"/>
      <c r="I504" s="511"/>
      <c r="J504" s="511"/>
      <c r="K504" s="512"/>
    </row>
    <row r="505" spans="1:11" ht="13.5" customHeight="1">
      <c r="A505" s="165" t="s">
        <v>1955</v>
      </c>
      <c r="B505" s="510" t="s">
        <v>1956</v>
      </c>
      <c r="C505" s="511"/>
      <c r="D505" s="511"/>
      <c r="E505" s="511"/>
      <c r="F505" s="511"/>
      <c r="G505" s="511"/>
      <c r="H505" s="511"/>
      <c r="I505" s="511"/>
      <c r="J505" s="511"/>
      <c r="K505" s="512"/>
    </row>
    <row r="506" spans="1:11" ht="13.5" customHeight="1">
      <c r="A506" s="165" t="s">
        <v>1957</v>
      </c>
      <c r="B506" s="510" t="s">
        <v>1958</v>
      </c>
      <c r="C506" s="511"/>
      <c r="D506" s="511"/>
      <c r="E506" s="511"/>
      <c r="F506" s="511"/>
      <c r="G506" s="511"/>
      <c r="H506" s="511"/>
      <c r="I506" s="511"/>
      <c r="J506" s="511"/>
      <c r="K506" s="512"/>
    </row>
    <row r="507" spans="1:11" ht="13.5" customHeight="1">
      <c r="A507" s="165" t="s">
        <v>1959</v>
      </c>
      <c r="B507" s="510" t="s">
        <v>1960</v>
      </c>
      <c r="C507" s="511"/>
      <c r="D507" s="511"/>
      <c r="E507" s="511"/>
      <c r="F507" s="511"/>
      <c r="G507" s="511"/>
      <c r="H507" s="511"/>
      <c r="I507" s="511"/>
      <c r="J507" s="511"/>
      <c r="K507" s="512"/>
    </row>
    <row r="508" spans="1:11" ht="13.5" customHeight="1">
      <c r="A508" s="165" t="s">
        <v>1961</v>
      </c>
      <c r="B508" s="510" t="s">
        <v>1962</v>
      </c>
      <c r="C508" s="511"/>
      <c r="D508" s="511"/>
      <c r="E508" s="511"/>
      <c r="F508" s="511"/>
      <c r="G508" s="511"/>
      <c r="H508" s="511"/>
      <c r="I508" s="511"/>
      <c r="J508" s="511"/>
      <c r="K508" s="512"/>
    </row>
    <row r="509" spans="1:11" ht="13.5" customHeight="1">
      <c r="A509" s="165" t="s">
        <v>1963</v>
      </c>
      <c r="B509" s="510" t="s">
        <v>1964</v>
      </c>
      <c r="C509" s="511"/>
      <c r="D509" s="511"/>
      <c r="E509" s="511"/>
      <c r="F509" s="511"/>
      <c r="G509" s="511"/>
      <c r="H509" s="511"/>
      <c r="I509" s="511"/>
      <c r="J509" s="511"/>
      <c r="K509" s="512"/>
    </row>
    <row r="510" spans="1:11" ht="13.5" customHeight="1">
      <c r="A510" s="165" t="s">
        <v>1965</v>
      </c>
      <c r="B510" s="510" t="s">
        <v>1966</v>
      </c>
      <c r="C510" s="511"/>
      <c r="D510" s="511"/>
      <c r="E510" s="511"/>
      <c r="F510" s="511"/>
      <c r="G510" s="511"/>
      <c r="H510" s="511"/>
      <c r="I510" s="511"/>
      <c r="J510" s="511"/>
      <c r="K510" s="512"/>
    </row>
    <row r="511" spans="1:11" ht="13.5" customHeight="1">
      <c r="A511" s="165" t="s">
        <v>1967</v>
      </c>
      <c r="B511" s="510" t="s">
        <v>1968</v>
      </c>
      <c r="C511" s="511"/>
      <c r="D511" s="511"/>
      <c r="E511" s="511"/>
      <c r="F511" s="511"/>
      <c r="G511" s="511"/>
      <c r="H511" s="511"/>
      <c r="I511" s="511"/>
      <c r="J511" s="511"/>
      <c r="K511" s="512"/>
    </row>
    <row r="512" spans="1:11" ht="13.5" customHeight="1">
      <c r="A512" s="165" t="s">
        <v>1969</v>
      </c>
      <c r="B512" s="510" t="s">
        <v>176</v>
      </c>
      <c r="C512" s="511"/>
      <c r="D512" s="511"/>
      <c r="E512" s="511"/>
      <c r="F512" s="511"/>
      <c r="G512" s="511"/>
      <c r="H512" s="511"/>
      <c r="I512" s="511"/>
      <c r="J512" s="511"/>
      <c r="K512" s="512"/>
    </row>
    <row r="513" spans="1:11" ht="13.5" customHeight="1">
      <c r="A513" s="165" t="s">
        <v>1970</v>
      </c>
      <c r="B513" s="510" t="s">
        <v>1971</v>
      </c>
      <c r="C513" s="511"/>
      <c r="D513" s="511"/>
      <c r="E513" s="511"/>
      <c r="F513" s="511"/>
      <c r="G513" s="511"/>
      <c r="H513" s="511"/>
      <c r="I513" s="511"/>
      <c r="J513" s="511"/>
      <c r="K513" s="512"/>
    </row>
    <row r="514" spans="1:11" ht="13.5" customHeight="1">
      <c r="A514" s="165" t="s">
        <v>1972</v>
      </c>
      <c r="B514" s="510" t="s">
        <v>1973</v>
      </c>
      <c r="C514" s="511"/>
      <c r="D514" s="511"/>
      <c r="E514" s="511"/>
      <c r="F514" s="511"/>
      <c r="G514" s="511"/>
      <c r="H514" s="511"/>
      <c r="I514" s="511"/>
      <c r="J514" s="511"/>
      <c r="K514" s="512"/>
    </row>
    <row r="515" spans="1:11" ht="13.5" customHeight="1">
      <c r="A515" s="165" t="s">
        <v>1974</v>
      </c>
      <c r="B515" s="510" t="s">
        <v>2449</v>
      </c>
      <c r="C515" s="511"/>
      <c r="D515" s="511"/>
      <c r="E515" s="511"/>
      <c r="F515" s="511"/>
      <c r="G515" s="511"/>
      <c r="H515" s="511"/>
      <c r="I515" s="511"/>
      <c r="J515" s="511"/>
      <c r="K515" s="512"/>
    </row>
    <row r="516" spans="1:11" ht="13.5" customHeight="1">
      <c r="A516" s="165" t="s">
        <v>1975</v>
      </c>
      <c r="B516" s="510" t="s">
        <v>1976</v>
      </c>
      <c r="C516" s="511"/>
      <c r="D516" s="511"/>
      <c r="E516" s="511"/>
      <c r="F516" s="511"/>
      <c r="G516" s="511"/>
      <c r="H516" s="511"/>
      <c r="I516" s="511"/>
      <c r="J516" s="511"/>
      <c r="K516" s="512"/>
    </row>
    <row r="517" spans="1:11" ht="13.5" customHeight="1">
      <c r="A517" s="165" t="s">
        <v>1977</v>
      </c>
      <c r="B517" s="510" t="s">
        <v>1978</v>
      </c>
      <c r="C517" s="511"/>
      <c r="D517" s="511"/>
      <c r="E517" s="511"/>
      <c r="F517" s="511"/>
      <c r="G517" s="511"/>
      <c r="H517" s="511"/>
      <c r="I517" s="511"/>
      <c r="J517" s="511"/>
      <c r="K517" s="512"/>
    </row>
    <row r="518" spans="1:11" ht="13.5" customHeight="1">
      <c r="A518" s="165" t="s">
        <v>1979</v>
      </c>
      <c r="B518" s="510" t="s">
        <v>1980</v>
      </c>
      <c r="C518" s="511"/>
      <c r="D518" s="511"/>
      <c r="E518" s="511"/>
      <c r="F518" s="511"/>
      <c r="G518" s="511"/>
      <c r="H518" s="511"/>
      <c r="I518" s="511"/>
      <c r="J518" s="511"/>
      <c r="K518" s="512"/>
    </row>
    <row r="519" spans="1:11" ht="13.5" customHeight="1">
      <c r="A519" s="165" t="s">
        <v>1981</v>
      </c>
      <c r="B519" s="510" t="s">
        <v>1982</v>
      </c>
      <c r="C519" s="511"/>
      <c r="D519" s="511"/>
      <c r="E519" s="511"/>
      <c r="F519" s="511"/>
      <c r="G519" s="511"/>
      <c r="H519" s="511"/>
      <c r="I519" s="511"/>
      <c r="J519" s="511"/>
      <c r="K519" s="512"/>
    </row>
    <row r="520" spans="1:11" ht="13.5" customHeight="1">
      <c r="A520" s="165" t="s">
        <v>1983</v>
      </c>
      <c r="B520" s="510" t="s">
        <v>1984</v>
      </c>
      <c r="C520" s="511"/>
      <c r="D520" s="511"/>
      <c r="E520" s="511"/>
      <c r="F520" s="511"/>
      <c r="G520" s="511"/>
      <c r="H520" s="511"/>
      <c r="I520" s="511"/>
      <c r="J520" s="511"/>
      <c r="K520" s="512"/>
    </row>
    <row r="521" spans="1:11" ht="13.5" customHeight="1">
      <c r="A521" s="165" t="s">
        <v>1985</v>
      </c>
      <c r="B521" s="510" t="s">
        <v>1986</v>
      </c>
      <c r="C521" s="511"/>
      <c r="D521" s="511"/>
      <c r="E521" s="511"/>
      <c r="F521" s="511"/>
      <c r="G521" s="511"/>
      <c r="H521" s="511"/>
      <c r="I521" s="511"/>
      <c r="J521" s="511"/>
      <c r="K521" s="512"/>
    </row>
    <row r="522" spans="1:11" ht="13.5" customHeight="1">
      <c r="A522" s="165" t="s">
        <v>1987</v>
      </c>
      <c r="B522" s="510" t="s">
        <v>1988</v>
      </c>
      <c r="C522" s="511"/>
      <c r="D522" s="511"/>
      <c r="E522" s="511"/>
      <c r="F522" s="511"/>
      <c r="G522" s="511"/>
      <c r="H522" s="511"/>
      <c r="I522" s="511"/>
      <c r="J522" s="511"/>
      <c r="K522" s="512"/>
    </row>
    <row r="523" spans="1:11" ht="13.5" customHeight="1">
      <c r="A523" s="165" t="s">
        <v>1989</v>
      </c>
      <c r="B523" s="510" t="s">
        <v>1990</v>
      </c>
      <c r="C523" s="511"/>
      <c r="D523" s="511"/>
      <c r="E523" s="511"/>
      <c r="F523" s="511"/>
      <c r="G523" s="511"/>
      <c r="H523" s="511"/>
      <c r="I523" s="511"/>
      <c r="J523" s="511"/>
      <c r="K523" s="512"/>
    </row>
    <row r="524" spans="1:11" ht="13.5" customHeight="1">
      <c r="A524" s="165" t="s">
        <v>1991</v>
      </c>
      <c r="B524" s="510" t="s">
        <v>1992</v>
      </c>
      <c r="C524" s="511"/>
      <c r="D524" s="511"/>
      <c r="E524" s="511"/>
      <c r="F524" s="511"/>
      <c r="G524" s="511"/>
      <c r="H524" s="511"/>
      <c r="I524" s="511"/>
      <c r="J524" s="511"/>
      <c r="K524" s="512"/>
    </row>
    <row r="525" spans="1:11" ht="13.5" customHeight="1">
      <c r="A525" s="165" t="s">
        <v>1993</v>
      </c>
      <c r="B525" s="510" t="s">
        <v>1994</v>
      </c>
      <c r="C525" s="511"/>
      <c r="D525" s="511"/>
      <c r="E525" s="511"/>
      <c r="F525" s="511"/>
      <c r="G525" s="511"/>
      <c r="H525" s="511"/>
      <c r="I525" s="511"/>
      <c r="J525" s="511"/>
      <c r="K525" s="512"/>
    </row>
    <row r="526" spans="1:11" ht="13.5" customHeight="1">
      <c r="A526" s="165" t="s">
        <v>1995</v>
      </c>
      <c r="B526" s="510" t="s">
        <v>1996</v>
      </c>
      <c r="C526" s="511"/>
      <c r="D526" s="511"/>
      <c r="E526" s="511"/>
      <c r="F526" s="511"/>
      <c r="G526" s="511"/>
      <c r="H526" s="511"/>
      <c r="I526" s="511"/>
      <c r="J526" s="511"/>
      <c r="K526" s="512"/>
    </row>
    <row r="527" spans="1:11" ht="24.75" customHeight="1">
      <c r="A527" s="165" t="s">
        <v>1997</v>
      </c>
      <c r="B527" s="510" t="s">
        <v>1998</v>
      </c>
      <c r="C527" s="511"/>
      <c r="D527" s="511"/>
      <c r="E527" s="511"/>
      <c r="F527" s="511"/>
      <c r="G527" s="511"/>
      <c r="H527" s="511"/>
      <c r="I527" s="511"/>
      <c r="J527" s="511"/>
      <c r="K527" s="512"/>
    </row>
    <row r="528" spans="1:11" ht="13.5" customHeight="1">
      <c r="A528" s="165" t="s">
        <v>1999</v>
      </c>
      <c r="B528" s="510" t="s">
        <v>2000</v>
      </c>
      <c r="C528" s="511"/>
      <c r="D528" s="511"/>
      <c r="E528" s="511"/>
      <c r="F528" s="511"/>
      <c r="G528" s="511"/>
      <c r="H528" s="511"/>
      <c r="I528" s="511"/>
      <c r="J528" s="511"/>
      <c r="K528" s="512"/>
    </row>
    <row r="529" spans="1:11" ht="13.5" customHeight="1">
      <c r="A529" s="165" t="s">
        <v>2001</v>
      </c>
      <c r="B529" s="510" t="s">
        <v>2002</v>
      </c>
      <c r="C529" s="511"/>
      <c r="D529" s="511"/>
      <c r="E529" s="511"/>
      <c r="F529" s="511"/>
      <c r="G529" s="511"/>
      <c r="H529" s="511"/>
      <c r="I529" s="511"/>
      <c r="J529" s="511"/>
      <c r="K529" s="512"/>
    </row>
    <row r="530" spans="1:11" ht="13.5" customHeight="1">
      <c r="A530" s="165" t="s">
        <v>2003</v>
      </c>
      <c r="B530" s="510" t="s">
        <v>2004</v>
      </c>
      <c r="C530" s="511"/>
      <c r="D530" s="511"/>
      <c r="E530" s="511"/>
      <c r="F530" s="511"/>
      <c r="G530" s="511"/>
      <c r="H530" s="511"/>
      <c r="I530" s="511"/>
      <c r="J530" s="511"/>
      <c r="K530" s="512"/>
    </row>
    <row r="531" spans="1:11" ht="13.5" customHeight="1">
      <c r="A531" s="165" t="s">
        <v>2005</v>
      </c>
      <c r="B531" s="510" t="s">
        <v>2006</v>
      </c>
      <c r="C531" s="511"/>
      <c r="D531" s="511"/>
      <c r="E531" s="511"/>
      <c r="F531" s="511"/>
      <c r="G531" s="511"/>
      <c r="H531" s="511"/>
      <c r="I531" s="511"/>
      <c r="J531" s="511"/>
      <c r="K531" s="512"/>
    </row>
    <row r="532" spans="1:11" ht="13.5" customHeight="1">
      <c r="A532" s="165" t="s">
        <v>2007</v>
      </c>
      <c r="B532" s="510" t="s">
        <v>2008</v>
      </c>
      <c r="C532" s="511"/>
      <c r="D532" s="511"/>
      <c r="E532" s="511"/>
      <c r="F532" s="511"/>
      <c r="G532" s="511"/>
      <c r="H532" s="511"/>
      <c r="I532" s="511"/>
      <c r="J532" s="511"/>
      <c r="K532" s="512"/>
    </row>
    <row r="533" spans="1:11" ht="13.5" customHeight="1">
      <c r="A533" s="165" t="s">
        <v>2009</v>
      </c>
      <c r="B533" s="510" t="s">
        <v>2010</v>
      </c>
      <c r="C533" s="511"/>
      <c r="D533" s="511"/>
      <c r="E533" s="511"/>
      <c r="F533" s="511"/>
      <c r="G533" s="511"/>
      <c r="H533" s="511"/>
      <c r="I533" s="511"/>
      <c r="J533" s="511"/>
      <c r="K533" s="512"/>
    </row>
    <row r="534" spans="1:11" ht="13.5" customHeight="1">
      <c r="A534" s="165" t="s">
        <v>2011</v>
      </c>
      <c r="B534" s="510" t="s">
        <v>1575</v>
      </c>
      <c r="C534" s="511"/>
      <c r="D534" s="511"/>
      <c r="E534" s="511"/>
      <c r="F534" s="511"/>
      <c r="G534" s="511"/>
      <c r="H534" s="511"/>
      <c r="I534" s="511"/>
      <c r="J534" s="511"/>
      <c r="K534" s="512"/>
    </row>
    <row r="535" spans="1:11" ht="13.5" customHeight="1">
      <c r="A535" s="165" t="s">
        <v>1576</v>
      </c>
      <c r="B535" s="510" t="s">
        <v>1577</v>
      </c>
      <c r="C535" s="511"/>
      <c r="D535" s="511"/>
      <c r="E535" s="511"/>
      <c r="F535" s="511"/>
      <c r="G535" s="511"/>
      <c r="H535" s="511"/>
      <c r="I535" s="511"/>
      <c r="J535" s="511"/>
      <c r="K535" s="512"/>
    </row>
    <row r="536" spans="1:11" ht="13.5" customHeight="1">
      <c r="A536" s="165" t="s">
        <v>1578</v>
      </c>
      <c r="B536" s="510" t="s">
        <v>1579</v>
      </c>
      <c r="C536" s="511"/>
      <c r="D536" s="511"/>
      <c r="E536" s="511"/>
      <c r="F536" s="511"/>
      <c r="G536" s="511"/>
      <c r="H536" s="511"/>
      <c r="I536" s="511"/>
      <c r="J536" s="511"/>
      <c r="K536" s="512"/>
    </row>
    <row r="537" spans="1:11" ht="13.5" customHeight="1">
      <c r="A537" s="165" t="s">
        <v>1580</v>
      </c>
      <c r="B537" s="510" t="s">
        <v>1581</v>
      </c>
      <c r="C537" s="511"/>
      <c r="D537" s="511"/>
      <c r="E537" s="511"/>
      <c r="F537" s="511"/>
      <c r="G537" s="511"/>
      <c r="H537" s="511"/>
      <c r="I537" s="511"/>
      <c r="J537" s="511"/>
      <c r="K537" s="512"/>
    </row>
    <row r="538" spans="1:11" ht="13.5" customHeight="1">
      <c r="A538" s="165" t="s">
        <v>1582</v>
      </c>
      <c r="B538" s="510" t="s">
        <v>1583</v>
      </c>
      <c r="C538" s="511"/>
      <c r="D538" s="511"/>
      <c r="E538" s="511"/>
      <c r="F538" s="511"/>
      <c r="G538" s="511"/>
      <c r="H538" s="511"/>
      <c r="I538" s="511"/>
      <c r="J538" s="511"/>
      <c r="K538" s="512"/>
    </row>
    <row r="539" spans="1:11" ht="13.5" customHeight="1">
      <c r="A539" s="165" t="s">
        <v>1584</v>
      </c>
      <c r="B539" s="510" t="s">
        <v>1585</v>
      </c>
      <c r="C539" s="511"/>
      <c r="D539" s="511"/>
      <c r="E539" s="511"/>
      <c r="F539" s="511"/>
      <c r="G539" s="511"/>
      <c r="H539" s="511"/>
      <c r="I539" s="511"/>
      <c r="J539" s="511"/>
      <c r="K539" s="512"/>
    </row>
    <row r="540" spans="1:11" ht="13.5" customHeight="1">
      <c r="A540" s="165" t="s">
        <v>1586</v>
      </c>
      <c r="B540" s="510" t="s">
        <v>1587</v>
      </c>
      <c r="C540" s="511"/>
      <c r="D540" s="511"/>
      <c r="E540" s="511"/>
      <c r="F540" s="511"/>
      <c r="G540" s="511"/>
      <c r="H540" s="511"/>
      <c r="I540" s="511"/>
      <c r="J540" s="511"/>
      <c r="K540" s="512"/>
    </row>
    <row r="541" spans="1:11" ht="13.5" customHeight="1">
      <c r="A541" s="165" t="s">
        <v>1588</v>
      </c>
      <c r="B541" s="510" t="s">
        <v>1589</v>
      </c>
      <c r="C541" s="511"/>
      <c r="D541" s="511"/>
      <c r="E541" s="511"/>
      <c r="F541" s="511"/>
      <c r="G541" s="511"/>
      <c r="H541" s="511"/>
      <c r="I541" s="511"/>
      <c r="J541" s="511"/>
      <c r="K541" s="512"/>
    </row>
    <row r="542" spans="1:11" ht="13.5" customHeight="1">
      <c r="A542" s="165" t="s">
        <v>1590</v>
      </c>
      <c r="B542" s="510" t="s">
        <v>1591</v>
      </c>
      <c r="C542" s="511"/>
      <c r="D542" s="511"/>
      <c r="E542" s="511"/>
      <c r="F542" s="511"/>
      <c r="G542" s="511"/>
      <c r="H542" s="511"/>
      <c r="I542" s="511"/>
      <c r="J542" s="511"/>
      <c r="K542" s="512"/>
    </row>
    <row r="543" spans="1:11" ht="13.5" customHeight="1">
      <c r="A543" s="165" t="s">
        <v>1592</v>
      </c>
      <c r="B543" s="510" t="s">
        <v>1593</v>
      </c>
      <c r="C543" s="511"/>
      <c r="D543" s="511"/>
      <c r="E543" s="511"/>
      <c r="F543" s="511"/>
      <c r="G543" s="511"/>
      <c r="H543" s="511"/>
      <c r="I543" s="511"/>
      <c r="J543" s="511"/>
      <c r="K543" s="512"/>
    </row>
    <row r="544" spans="1:11" ht="13.5" customHeight="1">
      <c r="A544" s="165" t="s">
        <v>1594</v>
      </c>
      <c r="B544" s="510" t="s">
        <v>178</v>
      </c>
      <c r="C544" s="511"/>
      <c r="D544" s="511"/>
      <c r="E544" s="511"/>
      <c r="F544" s="511"/>
      <c r="G544" s="511"/>
      <c r="H544" s="511"/>
      <c r="I544" s="511"/>
      <c r="J544" s="511"/>
      <c r="K544" s="512"/>
    </row>
    <row r="545" spans="1:11" ht="13.5" customHeight="1">
      <c r="A545" s="165" t="s">
        <v>1595</v>
      </c>
      <c r="B545" s="510" t="s">
        <v>1596</v>
      </c>
      <c r="C545" s="511"/>
      <c r="D545" s="511"/>
      <c r="E545" s="511"/>
      <c r="F545" s="511"/>
      <c r="G545" s="511"/>
      <c r="H545" s="511"/>
      <c r="I545" s="511"/>
      <c r="J545" s="511"/>
      <c r="K545" s="512"/>
    </row>
    <row r="546" spans="1:11" ht="13.5" customHeight="1">
      <c r="A546" s="165" t="s">
        <v>1597</v>
      </c>
      <c r="B546" s="510" t="s">
        <v>1598</v>
      </c>
      <c r="C546" s="511"/>
      <c r="D546" s="511"/>
      <c r="E546" s="511"/>
      <c r="F546" s="511"/>
      <c r="G546" s="511"/>
      <c r="H546" s="511"/>
      <c r="I546" s="511"/>
      <c r="J546" s="511"/>
      <c r="K546" s="512"/>
    </row>
    <row r="547" spans="1:11" ht="13.5" customHeight="1">
      <c r="A547" s="165" t="s">
        <v>1599</v>
      </c>
      <c r="B547" s="510" t="s">
        <v>177</v>
      </c>
      <c r="C547" s="511"/>
      <c r="D547" s="511"/>
      <c r="E547" s="511"/>
      <c r="F547" s="511"/>
      <c r="G547" s="511"/>
      <c r="H547" s="511"/>
      <c r="I547" s="511"/>
      <c r="J547" s="511"/>
      <c r="K547" s="512"/>
    </row>
    <row r="548" spans="1:11" ht="13.5" customHeight="1">
      <c r="A548" s="165" t="s">
        <v>1600</v>
      </c>
      <c r="B548" s="510" t="s">
        <v>1601</v>
      </c>
      <c r="C548" s="511"/>
      <c r="D548" s="511"/>
      <c r="E548" s="511"/>
      <c r="F548" s="511"/>
      <c r="G548" s="511"/>
      <c r="H548" s="511"/>
      <c r="I548" s="511"/>
      <c r="J548" s="511"/>
      <c r="K548" s="512"/>
    </row>
    <row r="549" spans="1:11" ht="13.5" customHeight="1">
      <c r="A549" s="165" t="s">
        <v>1602</v>
      </c>
      <c r="B549" s="510" t="s">
        <v>1603</v>
      </c>
      <c r="C549" s="511"/>
      <c r="D549" s="511"/>
      <c r="E549" s="511"/>
      <c r="F549" s="511"/>
      <c r="G549" s="511"/>
      <c r="H549" s="511"/>
      <c r="I549" s="511"/>
      <c r="J549" s="511"/>
      <c r="K549" s="512"/>
    </row>
    <row r="550" spans="1:11" ht="24.75" customHeight="1">
      <c r="A550" s="165" t="s">
        <v>1604</v>
      </c>
      <c r="B550" s="510" t="s">
        <v>1605</v>
      </c>
      <c r="C550" s="511"/>
      <c r="D550" s="511"/>
      <c r="E550" s="511"/>
      <c r="F550" s="511"/>
      <c r="G550" s="511"/>
      <c r="H550" s="511"/>
      <c r="I550" s="511"/>
      <c r="J550" s="511"/>
      <c r="K550" s="512"/>
    </row>
    <row r="551" spans="1:11" ht="13.5" customHeight="1">
      <c r="A551" s="165" t="s">
        <v>1606</v>
      </c>
      <c r="B551" s="510" t="s">
        <v>1607</v>
      </c>
      <c r="C551" s="511"/>
      <c r="D551" s="511"/>
      <c r="E551" s="511"/>
      <c r="F551" s="511"/>
      <c r="G551" s="511"/>
      <c r="H551" s="511"/>
      <c r="I551" s="511"/>
      <c r="J551" s="511"/>
      <c r="K551" s="512"/>
    </row>
    <row r="552" spans="1:11" ht="13.5" customHeight="1">
      <c r="A552" s="165" t="s">
        <v>1608</v>
      </c>
      <c r="B552" s="510" t="s">
        <v>2444</v>
      </c>
      <c r="C552" s="511"/>
      <c r="D552" s="511"/>
      <c r="E552" s="511"/>
      <c r="F552" s="511"/>
      <c r="G552" s="511"/>
      <c r="H552" s="511"/>
      <c r="I552" s="511"/>
      <c r="J552" s="511"/>
      <c r="K552" s="512"/>
    </row>
    <row r="553" spans="1:11" ht="13.5" customHeight="1">
      <c r="A553" s="165" t="s">
        <v>1609</v>
      </c>
      <c r="B553" s="510" t="s">
        <v>2445</v>
      </c>
      <c r="C553" s="511"/>
      <c r="D553" s="511"/>
      <c r="E553" s="511"/>
      <c r="F553" s="511"/>
      <c r="G553" s="511"/>
      <c r="H553" s="511"/>
      <c r="I553" s="511"/>
      <c r="J553" s="511"/>
      <c r="K553" s="512"/>
    </row>
    <row r="554" spans="1:11" ht="13.5" customHeight="1">
      <c r="A554" s="165" t="s">
        <v>1610</v>
      </c>
      <c r="B554" s="510" t="s">
        <v>2446</v>
      </c>
      <c r="C554" s="511"/>
      <c r="D554" s="511"/>
      <c r="E554" s="511"/>
      <c r="F554" s="511"/>
      <c r="G554" s="511"/>
      <c r="H554" s="511"/>
      <c r="I554" s="511"/>
      <c r="J554" s="511"/>
      <c r="K554" s="512"/>
    </row>
    <row r="555" spans="1:11" ht="13.5" customHeight="1">
      <c r="A555" s="165" t="s">
        <v>1611</v>
      </c>
      <c r="B555" s="510" t="s">
        <v>1612</v>
      </c>
      <c r="C555" s="511"/>
      <c r="D555" s="511"/>
      <c r="E555" s="511"/>
      <c r="F555" s="511"/>
      <c r="G555" s="511"/>
      <c r="H555" s="511"/>
      <c r="I555" s="511"/>
      <c r="J555" s="511"/>
      <c r="K555" s="512"/>
    </row>
    <row r="556" spans="1:11" ht="13.5" customHeight="1">
      <c r="A556" s="165" t="s">
        <v>1613</v>
      </c>
      <c r="B556" s="510" t="s">
        <v>1614</v>
      </c>
      <c r="C556" s="511"/>
      <c r="D556" s="511"/>
      <c r="E556" s="511"/>
      <c r="F556" s="511"/>
      <c r="G556" s="511"/>
      <c r="H556" s="511"/>
      <c r="I556" s="511"/>
      <c r="J556" s="511"/>
      <c r="K556" s="512"/>
    </row>
    <row r="557" spans="1:11" ht="13.5" customHeight="1">
      <c r="A557" s="165" t="s">
        <v>1615</v>
      </c>
      <c r="B557" s="510" t="s">
        <v>1616</v>
      </c>
      <c r="C557" s="511"/>
      <c r="D557" s="511"/>
      <c r="E557" s="511"/>
      <c r="F557" s="511"/>
      <c r="G557" s="511"/>
      <c r="H557" s="511"/>
      <c r="I557" s="511"/>
      <c r="J557" s="511"/>
      <c r="K557" s="512"/>
    </row>
    <row r="558" spans="1:11" ht="13.5" customHeight="1">
      <c r="A558" s="165" t="s">
        <v>1617</v>
      </c>
      <c r="B558" s="510" t="s">
        <v>2447</v>
      </c>
      <c r="C558" s="511"/>
      <c r="D558" s="511"/>
      <c r="E558" s="511"/>
      <c r="F558" s="511"/>
      <c r="G558" s="511"/>
      <c r="H558" s="511"/>
      <c r="I558" s="511"/>
      <c r="J558" s="511"/>
      <c r="K558" s="512"/>
    </row>
    <row r="559" spans="1:11" ht="13.5" customHeight="1">
      <c r="A559" s="165" t="s">
        <v>1618</v>
      </c>
      <c r="B559" s="510" t="s">
        <v>2448</v>
      </c>
      <c r="C559" s="511"/>
      <c r="D559" s="511"/>
      <c r="E559" s="511"/>
      <c r="F559" s="511"/>
      <c r="G559" s="511"/>
      <c r="H559" s="511"/>
      <c r="I559" s="511"/>
      <c r="J559" s="511"/>
      <c r="K559" s="512"/>
    </row>
    <row r="560" spans="1:11" ht="13.5" customHeight="1">
      <c r="A560" s="165" t="s">
        <v>1619</v>
      </c>
      <c r="B560" s="510" t="s">
        <v>2301</v>
      </c>
      <c r="C560" s="511"/>
      <c r="D560" s="511"/>
      <c r="E560" s="511"/>
      <c r="F560" s="511"/>
      <c r="G560" s="511"/>
      <c r="H560" s="511"/>
      <c r="I560" s="511"/>
      <c r="J560" s="511"/>
      <c r="K560" s="512"/>
    </row>
    <row r="561" spans="1:11" ht="13.5" customHeight="1">
      <c r="A561" s="165" t="s">
        <v>2302</v>
      </c>
      <c r="B561" s="510" t="s">
        <v>2408</v>
      </c>
      <c r="C561" s="511"/>
      <c r="D561" s="511"/>
      <c r="E561" s="511"/>
      <c r="F561" s="511"/>
      <c r="G561" s="511"/>
      <c r="H561" s="511"/>
      <c r="I561" s="511"/>
      <c r="J561" s="511"/>
      <c r="K561" s="512"/>
    </row>
    <row r="562" spans="1:11" ht="13.5" customHeight="1">
      <c r="A562" s="165" t="s">
        <v>2409</v>
      </c>
      <c r="B562" s="510" t="s">
        <v>2410</v>
      </c>
      <c r="C562" s="511"/>
      <c r="D562" s="511"/>
      <c r="E562" s="511"/>
      <c r="F562" s="511"/>
      <c r="G562" s="511"/>
      <c r="H562" s="511"/>
      <c r="I562" s="511"/>
      <c r="J562" s="511"/>
      <c r="K562" s="512"/>
    </row>
    <row r="563" spans="1:11" ht="13.5" customHeight="1">
      <c r="A563" s="165" t="s">
        <v>2411</v>
      </c>
      <c r="B563" s="510" t="s">
        <v>2412</v>
      </c>
      <c r="C563" s="511"/>
      <c r="D563" s="511"/>
      <c r="E563" s="511"/>
      <c r="F563" s="511"/>
      <c r="G563" s="511"/>
      <c r="H563" s="511"/>
      <c r="I563" s="511"/>
      <c r="J563" s="511"/>
      <c r="K563" s="512"/>
    </row>
    <row r="564" spans="1:11" ht="13.5" customHeight="1">
      <c r="A564" s="165" t="s">
        <v>2413</v>
      </c>
      <c r="B564" s="510" t="s">
        <v>2414</v>
      </c>
      <c r="C564" s="511"/>
      <c r="D564" s="511"/>
      <c r="E564" s="511"/>
      <c r="F564" s="511"/>
      <c r="G564" s="511"/>
      <c r="H564" s="511"/>
      <c r="I564" s="511"/>
      <c r="J564" s="511"/>
      <c r="K564" s="512"/>
    </row>
    <row r="565" spans="1:11" ht="13.5" customHeight="1">
      <c r="A565" s="165" t="s">
        <v>2415</v>
      </c>
      <c r="B565" s="510" t="s">
        <v>2416</v>
      </c>
      <c r="C565" s="511"/>
      <c r="D565" s="511"/>
      <c r="E565" s="511"/>
      <c r="F565" s="511"/>
      <c r="G565" s="511"/>
      <c r="H565" s="511"/>
      <c r="I565" s="511"/>
      <c r="J565" s="511"/>
      <c r="K565" s="512"/>
    </row>
    <row r="566" spans="1:11" ht="13.5" customHeight="1">
      <c r="A566" s="165" t="s">
        <v>2417</v>
      </c>
      <c r="B566" s="510" t="s">
        <v>2418</v>
      </c>
      <c r="C566" s="511"/>
      <c r="D566" s="511"/>
      <c r="E566" s="511"/>
      <c r="F566" s="511"/>
      <c r="G566" s="511"/>
      <c r="H566" s="511"/>
      <c r="I566" s="511"/>
      <c r="J566" s="511"/>
      <c r="K566" s="512"/>
    </row>
    <row r="567" spans="1:11" ht="13.5" customHeight="1">
      <c r="A567" s="165" t="s">
        <v>2419</v>
      </c>
      <c r="B567" s="510" t="s">
        <v>2420</v>
      </c>
      <c r="C567" s="511"/>
      <c r="D567" s="511"/>
      <c r="E567" s="511"/>
      <c r="F567" s="511"/>
      <c r="G567" s="511"/>
      <c r="H567" s="511"/>
      <c r="I567" s="511"/>
      <c r="J567" s="511"/>
      <c r="K567" s="512"/>
    </row>
    <row r="568" spans="1:11" ht="13.5" customHeight="1">
      <c r="A568" s="165" t="s">
        <v>2421</v>
      </c>
      <c r="B568" s="510" t="s">
        <v>548</v>
      </c>
      <c r="C568" s="511"/>
      <c r="D568" s="511"/>
      <c r="E568" s="511"/>
      <c r="F568" s="511"/>
      <c r="G568" s="511"/>
      <c r="H568" s="511"/>
      <c r="I568" s="511"/>
      <c r="J568" s="511"/>
      <c r="K568" s="512"/>
    </row>
    <row r="569" spans="1:11" ht="13.5" customHeight="1">
      <c r="A569" s="165" t="s">
        <v>549</v>
      </c>
      <c r="B569" s="510" t="s">
        <v>550</v>
      </c>
      <c r="C569" s="511"/>
      <c r="D569" s="511"/>
      <c r="E569" s="511"/>
      <c r="F569" s="511"/>
      <c r="G569" s="511"/>
      <c r="H569" s="511"/>
      <c r="I569" s="511"/>
      <c r="J569" s="511"/>
      <c r="K569" s="512"/>
    </row>
    <row r="570" spans="1:11" ht="13.5" customHeight="1">
      <c r="A570" s="165" t="s">
        <v>551</v>
      </c>
      <c r="B570" s="510" t="s">
        <v>552</v>
      </c>
      <c r="C570" s="511"/>
      <c r="D570" s="511"/>
      <c r="E570" s="511"/>
      <c r="F570" s="511"/>
      <c r="G570" s="511"/>
      <c r="H570" s="511"/>
      <c r="I570" s="511"/>
      <c r="J570" s="511"/>
      <c r="K570" s="512"/>
    </row>
    <row r="571" spans="1:11" ht="13.5" customHeight="1">
      <c r="A571" s="165" t="s">
        <v>553</v>
      </c>
      <c r="B571" s="510" t="s">
        <v>554</v>
      </c>
      <c r="C571" s="511"/>
      <c r="D571" s="511"/>
      <c r="E571" s="511"/>
      <c r="F571" s="511"/>
      <c r="G571" s="511"/>
      <c r="H571" s="511"/>
      <c r="I571" s="511"/>
      <c r="J571" s="511"/>
      <c r="K571" s="512"/>
    </row>
    <row r="572" spans="1:11" ht="13.5" customHeight="1">
      <c r="A572" s="165" t="s">
        <v>555</v>
      </c>
      <c r="B572" s="510" t="s">
        <v>556</v>
      </c>
      <c r="C572" s="511"/>
      <c r="D572" s="511"/>
      <c r="E572" s="511"/>
      <c r="F572" s="511"/>
      <c r="G572" s="511"/>
      <c r="H572" s="511"/>
      <c r="I572" s="511"/>
      <c r="J572" s="511"/>
      <c r="K572" s="512"/>
    </row>
    <row r="573" spans="1:11" ht="13.5" customHeight="1">
      <c r="A573" s="165" t="s">
        <v>557</v>
      </c>
      <c r="B573" s="510" t="s">
        <v>558</v>
      </c>
      <c r="C573" s="511"/>
      <c r="D573" s="511"/>
      <c r="E573" s="511"/>
      <c r="F573" s="511"/>
      <c r="G573" s="511"/>
      <c r="H573" s="511"/>
      <c r="I573" s="511"/>
      <c r="J573" s="511"/>
      <c r="K573" s="512"/>
    </row>
    <row r="574" spans="1:11" ht="13.5" customHeight="1">
      <c r="A574" s="165" t="s">
        <v>559</v>
      </c>
      <c r="B574" s="510" t="s">
        <v>560</v>
      </c>
      <c r="C574" s="511"/>
      <c r="D574" s="511"/>
      <c r="E574" s="511"/>
      <c r="F574" s="511"/>
      <c r="G574" s="511"/>
      <c r="H574" s="511"/>
      <c r="I574" s="511"/>
      <c r="J574" s="511"/>
      <c r="K574" s="512"/>
    </row>
    <row r="575" spans="1:11" ht="24.75" customHeight="1">
      <c r="A575" s="165" t="s">
        <v>561</v>
      </c>
      <c r="B575" s="510" t="s">
        <v>562</v>
      </c>
      <c r="C575" s="511"/>
      <c r="D575" s="511"/>
      <c r="E575" s="511"/>
      <c r="F575" s="511"/>
      <c r="G575" s="511"/>
      <c r="H575" s="511"/>
      <c r="I575" s="511"/>
      <c r="J575" s="511"/>
      <c r="K575" s="512"/>
    </row>
    <row r="576" spans="1:11" ht="13.5" customHeight="1">
      <c r="A576" s="165" t="s">
        <v>563</v>
      </c>
      <c r="B576" s="510" t="s">
        <v>564</v>
      </c>
      <c r="C576" s="511"/>
      <c r="D576" s="511"/>
      <c r="E576" s="511"/>
      <c r="F576" s="511"/>
      <c r="G576" s="511"/>
      <c r="H576" s="511"/>
      <c r="I576" s="511"/>
      <c r="J576" s="511"/>
      <c r="K576" s="512"/>
    </row>
    <row r="577" spans="1:11" ht="13.5" customHeight="1">
      <c r="A577" s="165" t="s">
        <v>565</v>
      </c>
      <c r="B577" s="510" t="s">
        <v>566</v>
      </c>
      <c r="C577" s="511"/>
      <c r="D577" s="511"/>
      <c r="E577" s="511"/>
      <c r="F577" s="511"/>
      <c r="G577" s="511"/>
      <c r="H577" s="511"/>
      <c r="I577" s="511"/>
      <c r="J577" s="511"/>
      <c r="K577" s="512"/>
    </row>
    <row r="578" spans="1:11" ht="13.5" customHeight="1">
      <c r="A578" s="165" t="s">
        <v>567</v>
      </c>
      <c r="B578" s="510" t="s">
        <v>568</v>
      </c>
      <c r="C578" s="511"/>
      <c r="D578" s="511"/>
      <c r="E578" s="511"/>
      <c r="F578" s="511"/>
      <c r="G578" s="511"/>
      <c r="H578" s="511"/>
      <c r="I578" s="511"/>
      <c r="J578" s="511"/>
      <c r="K578" s="512"/>
    </row>
    <row r="579" spans="1:11" ht="13.5" customHeight="1">
      <c r="A579" s="165" t="s">
        <v>569</v>
      </c>
      <c r="B579" s="510" t="s">
        <v>570</v>
      </c>
      <c r="C579" s="511"/>
      <c r="D579" s="511"/>
      <c r="E579" s="511"/>
      <c r="F579" s="511"/>
      <c r="G579" s="511"/>
      <c r="H579" s="511"/>
      <c r="I579" s="511"/>
      <c r="J579" s="511"/>
      <c r="K579" s="512"/>
    </row>
    <row r="580" spans="1:11" ht="13.5" customHeight="1">
      <c r="A580" s="165" t="s">
        <v>571</v>
      </c>
      <c r="B580" s="510" t="s">
        <v>572</v>
      </c>
      <c r="C580" s="511"/>
      <c r="D580" s="511"/>
      <c r="E580" s="511"/>
      <c r="F580" s="511"/>
      <c r="G580" s="511"/>
      <c r="H580" s="511"/>
      <c r="I580" s="511"/>
      <c r="J580" s="511"/>
      <c r="K580" s="512"/>
    </row>
    <row r="581" spans="1:11" ht="13.5" customHeight="1">
      <c r="A581" s="165" t="s">
        <v>573</v>
      </c>
      <c r="B581" s="510" t="s">
        <v>574</v>
      </c>
      <c r="C581" s="511"/>
      <c r="D581" s="511"/>
      <c r="E581" s="511"/>
      <c r="F581" s="511"/>
      <c r="G581" s="511"/>
      <c r="H581" s="511"/>
      <c r="I581" s="511"/>
      <c r="J581" s="511"/>
      <c r="K581" s="512"/>
    </row>
    <row r="582" spans="1:11" ht="13.5" customHeight="1">
      <c r="A582" s="165" t="s">
        <v>575</v>
      </c>
      <c r="B582" s="510" t="s">
        <v>576</v>
      </c>
      <c r="C582" s="511"/>
      <c r="D582" s="511"/>
      <c r="E582" s="511"/>
      <c r="F582" s="511"/>
      <c r="G582" s="511"/>
      <c r="H582" s="511"/>
      <c r="I582" s="511"/>
      <c r="J582" s="511"/>
      <c r="K582" s="512"/>
    </row>
    <row r="583" spans="1:11" ht="13.5" customHeight="1">
      <c r="A583" s="165" t="s">
        <v>577</v>
      </c>
      <c r="B583" s="510" t="s">
        <v>578</v>
      </c>
      <c r="C583" s="511"/>
      <c r="D583" s="511"/>
      <c r="E583" s="511"/>
      <c r="F583" s="511"/>
      <c r="G583" s="511"/>
      <c r="H583" s="511"/>
      <c r="I583" s="511"/>
      <c r="J583" s="511"/>
      <c r="K583" s="512"/>
    </row>
    <row r="584" spans="1:11" ht="13.5" customHeight="1">
      <c r="A584" s="165" t="s">
        <v>579</v>
      </c>
      <c r="B584" s="510" t="s">
        <v>580</v>
      </c>
      <c r="C584" s="511"/>
      <c r="D584" s="511"/>
      <c r="E584" s="511"/>
      <c r="F584" s="511"/>
      <c r="G584" s="511"/>
      <c r="H584" s="511"/>
      <c r="I584" s="511"/>
      <c r="J584" s="511"/>
      <c r="K584" s="512"/>
    </row>
    <row r="585" spans="1:11" ht="13.5" customHeight="1">
      <c r="A585" s="165" t="s">
        <v>581</v>
      </c>
      <c r="B585" s="510" t="s">
        <v>582</v>
      </c>
      <c r="C585" s="511"/>
      <c r="D585" s="511"/>
      <c r="E585" s="511"/>
      <c r="F585" s="511"/>
      <c r="G585" s="511"/>
      <c r="H585" s="511"/>
      <c r="I585" s="511"/>
      <c r="J585" s="511"/>
      <c r="K585" s="512"/>
    </row>
    <row r="586" spans="1:11" ht="13.5" customHeight="1">
      <c r="A586" s="165" t="s">
        <v>583</v>
      </c>
      <c r="B586" s="510" t="s">
        <v>584</v>
      </c>
      <c r="C586" s="511"/>
      <c r="D586" s="511"/>
      <c r="E586" s="511"/>
      <c r="F586" s="511"/>
      <c r="G586" s="511"/>
      <c r="H586" s="511"/>
      <c r="I586" s="511"/>
      <c r="J586" s="511"/>
      <c r="K586" s="512"/>
    </row>
    <row r="587" spans="1:11" ht="13.5" customHeight="1">
      <c r="A587" s="165" t="s">
        <v>585</v>
      </c>
      <c r="B587" s="510" t="s">
        <v>586</v>
      </c>
      <c r="C587" s="511"/>
      <c r="D587" s="511"/>
      <c r="E587" s="511"/>
      <c r="F587" s="511"/>
      <c r="G587" s="511"/>
      <c r="H587" s="511"/>
      <c r="I587" s="511"/>
      <c r="J587" s="511"/>
      <c r="K587" s="512"/>
    </row>
    <row r="588" spans="1:11" ht="13.5" customHeight="1">
      <c r="A588" s="165" t="s">
        <v>587</v>
      </c>
      <c r="B588" s="510" t="s">
        <v>649</v>
      </c>
      <c r="C588" s="511"/>
      <c r="D588" s="511"/>
      <c r="E588" s="511"/>
      <c r="F588" s="511"/>
      <c r="G588" s="511"/>
      <c r="H588" s="511"/>
      <c r="I588" s="511"/>
      <c r="J588" s="511"/>
      <c r="K588" s="512"/>
    </row>
    <row r="589" spans="1:11" ht="13.5" customHeight="1">
      <c r="A589" s="165" t="s">
        <v>650</v>
      </c>
      <c r="B589" s="510" t="s">
        <v>651</v>
      </c>
      <c r="C589" s="511"/>
      <c r="D589" s="511"/>
      <c r="E589" s="511"/>
      <c r="F589" s="511"/>
      <c r="G589" s="511"/>
      <c r="H589" s="511"/>
      <c r="I589" s="511"/>
      <c r="J589" s="511"/>
      <c r="K589" s="512"/>
    </row>
    <row r="590" spans="1:11" ht="13.5" customHeight="1">
      <c r="A590" s="165" t="s">
        <v>652</v>
      </c>
      <c r="B590" s="510" t="s">
        <v>653</v>
      </c>
      <c r="C590" s="511"/>
      <c r="D590" s="511"/>
      <c r="E590" s="511"/>
      <c r="F590" s="511"/>
      <c r="G590" s="511"/>
      <c r="H590" s="511"/>
      <c r="I590" s="511"/>
      <c r="J590" s="511"/>
      <c r="K590" s="512"/>
    </row>
    <row r="591" spans="1:11" ht="13.5" customHeight="1">
      <c r="A591" s="165" t="s">
        <v>654</v>
      </c>
      <c r="B591" s="510" t="s">
        <v>655</v>
      </c>
      <c r="C591" s="511"/>
      <c r="D591" s="511"/>
      <c r="E591" s="511"/>
      <c r="F591" s="511"/>
      <c r="G591" s="511"/>
      <c r="H591" s="511"/>
      <c r="I591" s="511"/>
      <c r="J591" s="511"/>
      <c r="K591" s="512"/>
    </row>
    <row r="592" spans="1:11" ht="13.5" customHeight="1">
      <c r="A592" s="165" t="s">
        <v>656</v>
      </c>
      <c r="B592" s="510" t="s">
        <v>657</v>
      </c>
      <c r="C592" s="511"/>
      <c r="D592" s="511"/>
      <c r="E592" s="511"/>
      <c r="F592" s="511"/>
      <c r="G592" s="511"/>
      <c r="H592" s="511"/>
      <c r="I592" s="511"/>
      <c r="J592" s="511"/>
      <c r="K592" s="512"/>
    </row>
    <row r="593" spans="1:11" ht="13.5" customHeight="1">
      <c r="A593" s="165" t="s">
        <v>658</v>
      </c>
      <c r="B593" s="510" t="s">
        <v>659</v>
      </c>
      <c r="C593" s="511"/>
      <c r="D593" s="511"/>
      <c r="E593" s="511"/>
      <c r="F593" s="511"/>
      <c r="G593" s="511"/>
      <c r="H593" s="511"/>
      <c r="I593" s="511"/>
      <c r="J593" s="511"/>
      <c r="K593" s="512"/>
    </row>
    <row r="594" spans="1:11" ht="13.5" customHeight="1">
      <c r="A594" s="165" t="s">
        <v>660</v>
      </c>
      <c r="B594" s="510" t="s">
        <v>661</v>
      </c>
      <c r="C594" s="511"/>
      <c r="D594" s="511"/>
      <c r="E594" s="511"/>
      <c r="F594" s="511"/>
      <c r="G594" s="511"/>
      <c r="H594" s="511"/>
      <c r="I594" s="511"/>
      <c r="J594" s="511"/>
      <c r="K594" s="512"/>
    </row>
    <row r="595" spans="1:11" ht="13.5" customHeight="1">
      <c r="A595" s="165" t="s">
        <v>662</v>
      </c>
      <c r="B595" s="510" t="s">
        <v>663</v>
      </c>
      <c r="C595" s="511"/>
      <c r="D595" s="511"/>
      <c r="E595" s="511"/>
      <c r="F595" s="511"/>
      <c r="G595" s="511"/>
      <c r="H595" s="511"/>
      <c r="I595" s="511"/>
      <c r="J595" s="511"/>
      <c r="K595" s="512"/>
    </row>
    <row r="596" spans="1:11" ht="13.5" customHeight="1">
      <c r="A596" s="165" t="s">
        <v>664</v>
      </c>
      <c r="B596" s="510" t="s">
        <v>665</v>
      </c>
      <c r="C596" s="511"/>
      <c r="D596" s="511"/>
      <c r="E596" s="511"/>
      <c r="F596" s="511"/>
      <c r="G596" s="511"/>
      <c r="H596" s="511"/>
      <c r="I596" s="511"/>
      <c r="J596" s="511"/>
      <c r="K596" s="512"/>
    </row>
    <row r="597" spans="1:11" ht="13.5" customHeight="1">
      <c r="A597" s="165" t="s">
        <v>666</v>
      </c>
      <c r="B597" s="510" t="s">
        <v>667</v>
      </c>
      <c r="C597" s="511"/>
      <c r="D597" s="511"/>
      <c r="E597" s="511"/>
      <c r="F597" s="511"/>
      <c r="G597" s="511"/>
      <c r="H597" s="511"/>
      <c r="I597" s="511"/>
      <c r="J597" s="511"/>
      <c r="K597" s="512"/>
    </row>
    <row r="598" spans="1:11" ht="13.5" customHeight="1">
      <c r="A598" s="165" t="s">
        <v>668</v>
      </c>
      <c r="B598" s="510" t="s">
        <v>669</v>
      </c>
      <c r="C598" s="511"/>
      <c r="D598" s="511"/>
      <c r="E598" s="511"/>
      <c r="F598" s="511"/>
      <c r="G598" s="511"/>
      <c r="H598" s="511"/>
      <c r="I598" s="511"/>
      <c r="J598" s="511"/>
      <c r="K598" s="512"/>
    </row>
    <row r="599" spans="1:11" ht="13.5" customHeight="1">
      <c r="A599" s="165" t="s">
        <v>670</v>
      </c>
      <c r="B599" s="510" t="s">
        <v>671</v>
      </c>
      <c r="C599" s="511"/>
      <c r="D599" s="511"/>
      <c r="E599" s="511"/>
      <c r="F599" s="511"/>
      <c r="G599" s="511"/>
      <c r="H599" s="511"/>
      <c r="I599" s="511"/>
      <c r="J599" s="511"/>
      <c r="K599" s="512"/>
    </row>
    <row r="600" spans="1:11" ht="13.5" customHeight="1">
      <c r="A600" s="165" t="s">
        <v>672</v>
      </c>
      <c r="B600" s="510" t="s">
        <v>673</v>
      </c>
      <c r="C600" s="511"/>
      <c r="D600" s="511"/>
      <c r="E600" s="511"/>
      <c r="F600" s="511"/>
      <c r="G600" s="511"/>
      <c r="H600" s="511"/>
      <c r="I600" s="511"/>
      <c r="J600" s="511"/>
      <c r="K600" s="512"/>
    </row>
    <row r="601" spans="1:11" ht="13.5" customHeight="1">
      <c r="A601" s="165" t="s">
        <v>674</v>
      </c>
      <c r="B601" s="510" t="s">
        <v>675</v>
      </c>
      <c r="C601" s="511"/>
      <c r="D601" s="511"/>
      <c r="E601" s="511"/>
      <c r="F601" s="511"/>
      <c r="G601" s="511"/>
      <c r="H601" s="511"/>
      <c r="I601" s="511"/>
      <c r="J601" s="511"/>
      <c r="K601" s="512"/>
    </row>
    <row r="602" spans="1:11" ht="13.5" customHeight="1">
      <c r="A602" s="165" t="s">
        <v>676</v>
      </c>
      <c r="B602" s="510" t="s">
        <v>2908</v>
      </c>
      <c r="C602" s="511"/>
      <c r="D602" s="511"/>
      <c r="E602" s="511"/>
      <c r="F602" s="511"/>
      <c r="G602" s="511"/>
      <c r="H602" s="511"/>
      <c r="I602" s="511"/>
      <c r="J602" s="511"/>
      <c r="K602" s="512"/>
    </row>
    <row r="603" spans="1:11" ht="13.5" customHeight="1">
      <c r="A603" s="165" t="s">
        <v>2909</v>
      </c>
      <c r="B603" s="510" t="s">
        <v>1326</v>
      </c>
      <c r="C603" s="511"/>
      <c r="D603" s="511"/>
      <c r="E603" s="511"/>
      <c r="F603" s="511"/>
      <c r="G603" s="511"/>
      <c r="H603" s="511"/>
      <c r="I603" s="511"/>
      <c r="J603" s="511"/>
      <c r="K603" s="512"/>
    </row>
    <row r="604" spans="1:11" ht="13.5" customHeight="1">
      <c r="A604" s="165" t="s">
        <v>1327</v>
      </c>
      <c r="B604" s="510" t="s">
        <v>1328</v>
      </c>
      <c r="C604" s="511"/>
      <c r="D604" s="511"/>
      <c r="E604" s="511"/>
      <c r="F604" s="511"/>
      <c r="G604" s="511"/>
      <c r="H604" s="511"/>
      <c r="I604" s="511"/>
      <c r="J604" s="511"/>
      <c r="K604" s="512"/>
    </row>
    <row r="605" spans="1:11" ht="13.5" customHeight="1">
      <c r="A605" s="165" t="s">
        <v>1329</v>
      </c>
      <c r="B605" s="510" t="s">
        <v>1330</v>
      </c>
      <c r="C605" s="511"/>
      <c r="D605" s="511"/>
      <c r="E605" s="511"/>
      <c r="F605" s="511"/>
      <c r="G605" s="511"/>
      <c r="H605" s="511"/>
      <c r="I605" s="511"/>
      <c r="J605" s="511"/>
      <c r="K605" s="512"/>
    </row>
    <row r="606" spans="1:11" ht="13.5" customHeight="1">
      <c r="A606" s="165" t="s">
        <v>1331</v>
      </c>
      <c r="B606" s="510" t="s">
        <v>1332</v>
      </c>
      <c r="C606" s="511"/>
      <c r="D606" s="511"/>
      <c r="E606" s="511"/>
      <c r="F606" s="511"/>
      <c r="G606" s="511"/>
      <c r="H606" s="511"/>
      <c r="I606" s="511"/>
      <c r="J606" s="511"/>
      <c r="K606" s="512"/>
    </row>
    <row r="607" spans="1:11" ht="13.5" customHeight="1">
      <c r="A607" s="165" t="s">
        <v>1333</v>
      </c>
      <c r="B607" s="510" t="s">
        <v>1334</v>
      </c>
      <c r="C607" s="511"/>
      <c r="D607" s="511"/>
      <c r="E607" s="511"/>
      <c r="F607" s="511"/>
      <c r="G607" s="511"/>
      <c r="H607" s="511"/>
      <c r="I607" s="511"/>
      <c r="J607" s="511"/>
      <c r="K607" s="512"/>
    </row>
    <row r="608" spans="1:11" ht="13.5" customHeight="1">
      <c r="A608" s="165" t="s">
        <v>1335</v>
      </c>
      <c r="B608" s="510" t="s">
        <v>162</v>
      </c>
      <c r="C608" s="511"/>
      <c r="D608" s="511"/>
      <c r="E608" s="511"/>
      <c r="F608" s="511"/>
      <c r="G608" s="511"/>
      <c r="H608" s="511"/>
      <c r="I608" s="511"/>
      <c r="J608" s="511"/>
      <c r="K608" s="512"/>
    </row>
    <row r="609" spans="1:11" ht="13.5" customHeight="1">
      <c r="A609" s="165" t="s">
        <v>1336</v>
      </c>
      <c r="B609" s="510" t="s">
        <v>1337</v>
      </c>
      <c r="C609" s="511"/>
      <c r="D609" s="511"/>
      <c r="E609" s="511"/>
      <c r="F609" s="511"/>
      <c r="G609" s="511"/>
      <c r="H609" s="511"/>
      <c r="I609" s="511"/>
      <c r="J609" s="511"/>
      <c r="K609" s="512"/>
    </row>
    <row r="610" spans="1:11" ht="13.5" customHeight="1">
      <c r="A610" s="165" t="s">
        <v>1338</v>
      </c>
      <c r="B610" s="510" t="s">
        <v>1339</v>
      </c>
      <c r="C610" s="511"/>
      <c r="D610" s="511"/>
      <c r="E610" s="511"/>
      <c r="F610" s="511"/>
      <c r="G610" s="511"/>
      <c r="H610" s="511"/>
      <c r="I610" s="511"/>
      <c r="J610" s="511"/>
      <c r="K610" s="512"/>
    </row>
    <row r="611" spans="1:11" ht="13.5" customHeight="1">
      <c r="A611" s="165" t="s">
        <v>1340</v>
      </c>
      <c r="B611" s="510" t="s">
        <v>2513</v>
      </c>
      <c r="C611" s="511"/>
      <c r="D611" s="511"/>
      <c r="E611" s="511"/>
      <c r="F611" s="511"/>
      <c r="G611" s="511"/>
      <c r="H611" s="511"/>
      <c r="I611" s="511"/>
      <c r="J611" s="511"/>
      <c r="K611" s="512"/>
    </row>
    <row r="612" spans="1:11" ht="13.5" customHeight="1">
      <c r="A612" s="165" t="s">
        <v>1341</v>
      </c>
      <c r="B612" s="510" t="s">
        <v>2514</v>
      </c>
      <c r="C612" s="511"/>
      <c r="D612" s="511"/>
      <c r="E612" s="511"/>
      <c r="F612" s="511"/>
      <c r="G612" s="511"/>
      <c r="H612" s="511"/>
      <c r="I612" s="511"/>
      <c r="J612" s="511"/>
      <c r="K612" s="512"/>
    </row>
    <row r="613" spans="1:11" ht="13.5" customHeight="1">
      <c r="A613" s="165" t="s">
        <v>1342</v>
      </c>
      <c r="B613" s="510" t="s">
        <v>1343</v>
      </c>
      <c r="C613" s="511"/>
      <c r="D613" s="511"/>
      <c r="E613" s="511"/>
      <c r="F613" s="511"/>
      <c r="G613" s="511"/>
      <c r="H613" s="511"/>
      <c r="I613" s="511"/>
      <c r="J613" s="511"/>
      <c r="K613" s="512"/>
    </row>
    <row r="614" spans="1:11" ht="13.5" customHeight="1">
      <c r="A614" s="165" t="s">
        <v>1344</v>
      </c>
      <c r="B614" s="510" t="s">
        <v>1345</v>
      </c>
      <c r="C614" s="511"/>
      <c r="D614" s="511"/>
      <c r="E614" s="511"/>
      <c r="F614" s="511"/>
      <c r="G614" s="511"/>
      <c r="H614" s="511"/>
      <c r="I614" s="511"/>
      <c r="J614" s="511"/>
      <c r="K614" s="512"/>
    </row>
    <row r="615" spans="1:11" ht="13.5" customHeight="1">
      <c r="A615" s="165" t="s">
        <v>1346</v>
      </c>
      <c r="B615" s="510" t="s">
        <v>2515</v>
      </c>
      <c r="C615" s="511"/>
      <c r="D615" s="511"/>
      <c r="E615" s="511"/>
      <c r="F615" s="511"/>
      <c r="G615" s="511"/>
      <c r="H615" s="511"/>
      <c r="I615" s="511"/>
      <c r="J615" s="511"/>
      <c r="K615" s="512"/>
    </row>
    <row r="616" spans="1:11" ht="13.5" customHeight="1">
      <c r="A616" s="165" t="s">
        <v>1347</v>
      </c>
      <c r="B616" s="510" t="s">
        <v>1348</v>
      </c>
      <c r="C616" s="511"/>
      <c r="D616" s="511"/>
      <c r="E616" s="511"/>
      <c r="F616" s="511"/>
      <c r="G616" s="511"/>
      <c r="H616" s="511"/>
      <c r="I616" s="511"/>
      <c r="J616" s="511"/>
      <c r="K616" s="512"/>
    </row>
    <row r="617" spans="1:11" ht="13.5" customHeight="1">
      <c r="A617" s="165" t="s">
        <v>1349</v>
      </c>
      <c r="B617" s="510" t="s">
        <v>2516</v>
      </c>
      <c r="C617" s="511"/>
      <c r="D617" s="511"/>
      <c r="E617" s="511"/>
      <c r="F617" s="511"/>
      <c r="G617" s="511"/>
      <c r="H617" s="511"/>
      <c r="I617" s="511"/>
      <c r="J617" s="511"/>
      <c r="K617" s="512"/>
    </row>
    <row r="618" spans="1:11" ht="13.5" customHeight="1">
      <c r="A618" s="166" t="s">
        <v>1350</v>
      </c>
      <c r="B618" s="507" t="s">
        <v>1351</v>
      </c>
      <c r="C618" s="508"/>
      <c r="D618" s="508"/>
      <c r="E618" s="508"/>
      <c r="F618" s="508"/>
      <c r="G618" s="508"/>
      <c r="H618" s="508"/>
      <c r="I618" s="508"/>
      <c r="J618" s="508"/>
      <c r="K618" s="509"/>
    </row>
    <row r="619" ht="6.75" customHeight="1"/>
  </sheetData>
  <sheetProtection password="C79A" sheet="1" objects="1"/>
  <mergeCells count="617">
    <mergeCell ref="B6:K6"/>
    <mergeCell ref="B7:K7"/>
    <mergeCell ref="B8:K8"/>
    <mergeCell ref="B9:K9"/>
    <mergeCell ref="A2:K2"/>
    <mergeCell ref="B3:K3"/>
    <mergeCell ref="B4:K4"/>
    <mergeCell ref="B5:K5"/>
    <mergeCell ref="B14:K14"/>
    <mergeCell ref="B15:K15"/>
    <mergeCell ref="B16:K16"/>
    <mergeCell ref="B17:K17"/>
    <mergeCell ref="B10:K10"/>
    <mergeCell ref="B11:K11"/>
    <mergeCell ref="B12:K12"/>
    <mergeCell ref="B13:K13"/>
    <mergeCell ref="B22:K22"/>
    <mergeCell ref="B23:K23"/>
    <mergeCell ref="B24:K24"/>
    <mergeCell ref="B25:K25"/>
    <mergeCell ref="B18:K18"/>
    <mergeCell ref="B19:K19"/>
    <mergeCell ref="B20:K20"/>
    <mergeCell ref="B21:K21"/>
    <mergeCell ref="B30:K30"/>
    <mergeCell ref="B31:K31"/>
    <mergeCell ref="B32:K32"/>
    <mergeCell ref="B33:K33"/>
    <mergeCell ref="B26:K26"/>
    <mergeCell ref="B27:K27"/>
    <mergeCell ref="B28:K28"/>
    <mergeCell ref="B29:K29"/>
    <mergeCell ref="B38:K38"/>
    <mergeCell ref="B39:K39"/>
    <mergeCell ref="B40:K40"/>
    <mergeCell ref="B41:K41"/>
    <mergeCell ref="B34:K34"/>
    <mergeCell ref="B35:K35"/>
    <mergeCell ref="B36:K36"/>
    <mergeCell ref="B37:K37"/>
    <mergeCell ref="B46:K46"/>
    <mergeCell ref="B47:K47"/>
    <mergeCell ref="B48:K48"/>
    <mergeCell ref="B49:K49"/>
    <mergeCell ref="B42:K42"/>
    <mergeCell ref="B43:K43"/>
    <mergeCell ref="B44:K44"/>
    <mergeCell ref="B45:K45"/>
    <mergeCell ref="B54:K54"/>
    <mergeCell ref="B55:K55"/>
    <mergeCell ref="B56:K56"/>
    <mergeCell ref="B57:K57"/>
    <mergeCell ref="B50:K50"/>
    <mergeCell ref="B51:K51"/>
    <mergeCell ref="B52:K52"/>
    <mergeCell ref="B53:K53"/>
    <mergeCell ref="B62:K62"/>
    <mergeCell ref="B63:K63"/>
    <mergeCell ref="B64:K64"/>
    <mergeCell ref="B65:K65"/>
    <mergeCell ref="B58:K58"/>
    <mergeCell ref="B59:K59"/>
    <mergeCell ref="B60:K60"/>
    <mergeCell ref="B61:K61"/>
    <mergeCell ref="B70:K70"/>
    <mergeCell ref="B71:K71"/>
    <mergeCell ref="B72:K72"/>
    <mergeCell ref="B73:K73"/>
    <mergeCell ref="B66:K66"/>
    <mergeCell ref="B67:K67"/>
    <mergeCell ref="B68:K68"/>
    <mergeCell ref="B69:K69"/>
    <mergeCell ref="B78:K78"/>
    <mergeCell ref="B79:K79"/>
    <mergeCell ref="B80:K80"/>
    <mergeCell ref="B81:K81"/>
    <mergeCell ref="B74:K74"/>
    <mergeCell ref="B75:K75"/>
    <mergeCell ref="B76:K76"/>
    <mergeCell ref="B77:K77"/>
    <mergeCell ref="B86:K86"/>
    <mergeCell ref="B87:K87"/>
    <mergeCell ref="B88:K88"/>
    <mergeCell ref="B89:K89"/>
    <mergeCell ref="B82:K82"/>
    <mergeCell ref="B83:K83"/>
    <mergeCell ref="B84:K84"/>
    <mergeCell ref="B85:K85"/>
    <mergeCell ref="B94:K94"/>
    <mergeCell ref="B95:K95"/>
    <mergeCell ref="B96:K96"/>
    <mergeCell ref="B97:K97"/>
    <mergeCell ref="B90:K90"/>
    <mergeCell ref="B91:K91"/>
    <mergeCell ref="B92:K92"/>
    <mergeCell ref="B93:K93"/>
    <mergeCell ref="B102:K102"/>
    <mergeCell ref="B103:K103"/>
    <mergeCell ref="B104:K104"/>
    <mergeCell ref="B105:K105"/>
    <mergeCell ref="B98:K98"/>
    <mergeCell ref="B99:K99"/>
    <mergeCell ref="B100:K100"/>
    <mergeCell ref="B101:K101"/>
    <mergeCell ref="B110:K110"/>
    <mergeCell ref="B111:K111"/>
    <mergeCell ref="B112:K112"/>
    <mergeCell ref="B113:K113"/>
    <mergeCell ref="B106:K106"/>
    <mergeCell ref="B107:K107"/>
    <mergeCell ref="B108:K108"/>
    <mergeCell ref="B109:K109"/>
    <mergeCell ref="B118:K118"/>
    <mergeCell ref="B119:K119"/>
    <mergeCell ref="B120:K120"/>
    <mergeCell ref="B121:K121"/>
    <mergeCell ref="B114:K114"/>
    <mergeCell ref="B115:K115"/>
    <mergeCell ref="B116:K116"/>
    <mergeCell ref="B117:K117"/>
    <mergeCell ref="B126:K126"/>
    <mergeCell ref="B127:K127"/>
    <mergeCell ref="B128:K128"/>
    <mergeCell ref="B129:K129"/>
    <mergeCell ref="B122:K122"/>
    <mergeCell ref="B123:K123"/>
    <mergeCell ref="B124:K124"/>
    <mergeCell ref="B125:K125"/>
    <mergeCell ref="B134:K134"/>
    <mergeCell ref="B135:K135"/>
    <mergeCell ref="B136:K136"/>
    <mergeCell ref="B137:K137"/>
    <mergeCell ref="B130:K130"/>
    <mergeCell ref="B131:K131"/>
    <mergeCell ref="B132:K132"/>
    <mergeCell ref="B133:K133"/>
    <mergeCell ref="B142:K142"/>
    <mergeCell ref="B143:K143"/>
    <mergeCell ref="B144:K144"/>
    <mergeCell ref="B145:K145"/>
    <mergeCell ref="B138:K138"/>
    <mergeCell ref="B139:K139"/>
    <mergeCell ref="B140:K140"/>
    <mergeCell ref="B141:K141"/>
    <mergeCell ref="B150:K150"/>
    <mergeCell ref="B151:K151"/>
    <mergeCell ref="B152:K152"/>
    <mergeCell ref="B153:K153"/>
    <mergeCell ref="B146:K146"/>
    <mergeCell ref="B147:K147"/>
    <mergeCell ref="B148:K148"/>
    <mergeCell ref="B149:K149"/>
    <mergeCell ref="B158:K158"/>
    <mergeCell ref="B159:K159"/>
    <mergeCell ref="B160:K160"/>
    <mergeCell ref="B161:K161"/>
    <mergeCell ref="B154:K154"/>
    <mergeCell ref="B155:K155"/>
    <mergeCell ref="B156:K156"/>
    <mergeCell ref="B157:K157"/>
    <mergeCell ref="B166:K166"/>
    <mergeCell ref="B167:K167"/>
    <mergeCell ref="B168:K168"/>
    <mergeCell ref="B169:K169"/>
    <mergeCell ref="B162:K162"/>
    <mergeCell ref="B163:K163"/>
    <mergeCell ref="B164:K164"/>
    <mergeCell ref="B165:K165"/>
    <mergeCell ref="B174:K174"/>
    <mergeCell ref="B175:K175"/>
    <mergeCell ref="B176:K176"/>
    <mergeCell ref="B177:K177"/>
    <mergeCell ref="B170:K170"/>
    <mergeCell ref="B171:K171"/>
    <mergeCell ref="B172:K172"/>
    <mergeCell ref="B173:K173"/>
    <mergeCell ref="B182:K182"/>
    <mergeCell ref="B183:K183"/>
    <mergeCell ref="B184:K184"/>
    <mergeCell ref="B185:K185"/>
    <mergeCell ref="B178:K178"/>
    <mergeCell ref="B179:K179"/>
    <mergeCell ref="B180:K180"/>
    <mergeCell ref="B181:K181"/>
    <mergeCell ref="B190:K190"/>
    <mergeCell ref="B191:K191"/>
    <mergeCell ref="B192:K192"/>
    <mergeCell ref="B193:K193"/>
    <mergeCell ref="B186:K186"/>
    <mergeCell ref="B187:K187"/>
    <mergeCell ref="B188:K188"/>
    <mergeCell ref="B189:K189"/>
    <mergeCell ref="B198:K198"/>
    <mergeCell ref="B199:K199"/>
    <mergeCell ref="B200:K200"/>
    <mergeCell ref="B201:K201"/>
    <mergeCell ref="B194:K194"/>
    <mergeCell ref="B195:K195"/>
    <mergeCell ref="B196:K196"/>
    <mergeCell ref="B197:K197"/>
    <mergeCell ref="B206:K206"/>
    <mergeCell ref="B207:K207"/>
    <mergeCell ref="B208:K208"/>
    <mergeCell ref="B209:K209"/>
    <mergeCell ref="B202:K202"/>
    <mergeCell ref="B203:K203"/>
    <mergeCell ref="B204:K204"/>
    <mergeCell ref="B205:K205"/>
    <mergeCell ref="B214:K214"/>
    <mergeCell ref="B215:K215"/>
    <mergeCell ref="B216:K216"/>
    <mergeCell ref="B217:K217"/>
    <mergeCell ref="B210:K210"/>
    <mergeCell ref="B211:K211"/>
    <mergeCell ref="B212:K212"/>
    <mergeCell ref="B213:K213"/>
    <mergeCell ref="B222:K222"/>
    <mergeCell ref="B223:K223"/>
    <mergeCell ref="B224:K224"/>
    <mergeCell ref="B225:K225"/>
    <mergeCell ref="B218:K218"/>
    <mergeCell ref="B219:K219"/>
    <mergeCell ref="B220:K220"/>
    <mergeCell ref="B221:K221"/>
    <mergeCell ref="B230:K230"/>
    <mergeCell ref="B231:K231"/>
    <mergeCell ref="B232:K232"/>
    <mergeCell ref="B233:K233"/>
    <mergeCell ref="B226:K226"/>
    <mergeCell ref="B227:K227"/>
    <mergeCell ref="B228:K228"/>
    <mergeCell ref="B229:K229"/>
    <mergeCell ref="B238:K238"/>
    <mergeCell ref="B239:K239"/>
    <mergeCell ref="B240:K240"/>
    <mergeCell ref="B241:K241"/>
    <mergeCell ref="B234:K234"/>
    <mergeCell ref="B235:K235"/>
    <mergeCell ref="B236:K236"/>
    <mergeCell ref="B237:K237"/>
    <mergeCell ref="B246:K246"/>
    <mergeCell ref="B247:K247"/>
    <mergeCell ref="B248:K248"/>
    <mergeCell ref="B249:K249"/>
    <mergeCell ref="B242:K242"/>
    <mergeCell ref="B243:K243"/>
    <mergeCell ref="B244:K244"/>
    <mergeCell ref="B245:K245"/>
    <mergeCell ref="B254:K254"/>
    <mergeCell ref="B255:K255"/>
    <mergeCell ref="B256:K256"/>
    <mergeCell ref="B257:K257"/>
    <mergeCell ref="B250:K250"/>
    <mergeCell ref="B251:K251"/>
    <mergeCell ref="B252:K252"/>
    <mergeCell ref="B253:K253"/>
    <mergeCell ref="B262:K262"/>
    <mergeCell ref="B263:K263"/>
    <mergeCell ref="B264:K264"/>
    <mergeCell ref="B265:K265"/>
    <mergeCell ref="B258:K258"/>
    <mergeCell ref="B259:K259"/>
    <mergeCell ref="B260:K260"/>
    <mergeCell ref="B261:K261"/>
    <mergeCell ref="B270:K270"/>
    <mergeCell ref="B271:K271"/>
    <mergeCell ref="B272:K272"/>
    <mergeCell ref="B273:K273"/>
    <mergeCell ref="B266:K266"/>
    <mergeCell ref="B267:K267"/>
    <mergeCell ref="B268:K268"/>
    <mergeCell ref="B269:K269"/>
    <mergeCell ref="B278:K278"/>
    <mergeCell ref="B279:K279"/>
    <mergeCell ref="B280:K280"/>
    <mergeCell ref="B281:K281"/>
    <mergeCell ref="B274:K274"/>
    <mergeCell ref="B275:K275"/>
    <mergeCell ref="B276:K276"/>
    <mergeCell ref="B277:K277"/>
    <mergeCell ref="B286:K286"/>
    <mergeCell ref="B287:K287"/>
    <mergeCell ref="B288:K288"/>
    <mergeCell ref="B289:K289"/>
    <mergeCell ref="B282:K282"/>
    <mergeCell ref="B283:K283"/>
    <mergeCell ref="B284:K284"/>
    <mergeCell ref="B285:K285"/>
    <mergeCell ref="B294:K294"/>
    <mergeCell ref="B295:K295"/>
    <mergeCell ref="B296:K296"/>
    <mergeCell ref="B297:K297"/>
    <mergeCell ref="B290:K290"/>
    <mergeCell ref="B291:K291"/>
    <mergeCell ref="B292:K292"/>
    <mergeCell ref="B293:K293"/>
    <mergeCell ref="B302:K302"/>
    <mergeCell ref="B303:K303"/>
    <mergeCell ref="B304:K304"/>
    <mergeCell ref="B305:K305"/>
    <mergeCell ref="B298:K298"/>
    <mergeCell ref="B299:K299"/>
    <mergeCell ref="B300:K300"/>
    <mergeCell ref="B301:K301"/>
    <mergeCell ref="B310:K310"/>
    <mergeCell ref="B311:K311"/>
    <mergeCell ref="B312:K312"/>
    <mergeCell ref="B313:K313"/>
    <mergeCell ref="B306:K306"/>
    <mergeCell ref="B307:K307"/>
    <mergeCell ref="B308:K308"/>
    <mergeCell ref="B309:K309"/>
    <mergeCell ref="B318:K318"/>
    <mergeCell ref="B319:K319"/>
    <mergeCell ref="B320:K320"/>
    <mergeCell ref="B321:K321"/>
    <mergeCell ref="B314:K314"/>
    <mergeCell ref="B315:K315"/>
    <mergeCell ref="B316:K316"/>
    <mergeCell ref="B317:K317"/>
    <mergeCell ref="B326:K326"/>
    <mergeCell ref="B327:K327"/>
    <mergeCell ref="B328:K328"/>
    <mergeCell ref="B329:K329"/>
    <mergeCell ref="B322:K322"/>
    <mergeCell ref="B323:K323"/>
    <mergeCell ref="B324:K324"/>
    <mergeCell ref="B325:K325"/>
    <mergeCell ref="B334:K334"/>
    <mergeCell ref="B335:K335"/>
    <mergeCell ref="B336:K336"/>
    <mergeCell ref="B337:K337"/>
    <mergeCell ref="B330:K330"/>
    <mergeCell ref="B331:K331"/>
    <mergeCell ref="B332:K332"/>
    <mergeCell ref="B333:K333"/>
    <mergeCell ref="B342:K342"/>
    <mergeCell ref="B343:K343"/>
    <mergeCell ref="B344:K344"/>
    <mergeCell ref="B345:K345"/>
    <mergeCell ref="B338:K338"/>
    <mergeCell ref="B339:K339"/>
    <mergeCell ref="B340:K340"/>
    <mergeCell ref="B341:K341"/>
    <mergeCell ref="B350:K350"/>
    <mergeCell ref="B351:K351"/>
    <mergeCell ref="B352:K352"/>
    <mergeCell ref="B353:K353"/>
    <mergeCell ref="B346:K346"/>
    <mergeCell ref="B347:K347"/>
    <mergeCell ref="B348:K348"/>
    <mergeCell ref="B349:K349"/>
    <mergeCell ref="B358:K358"/>
    <mergeCell ref="B359:K359"/>
    <mergeCell ref="B360:K360"/>
    <mergeCell ref="B361:K361"/>
    <mergeCell ref="B354:K354"/>
    <mergeCell ref="B355:K355"/>
    <mergeCell ref="B356:K356"/>
    <mergeCell ref="B357:K357"/>
    <mergeCell ref="B366:K366"/>
    <mergeCell ref="B367:K367"/>
    <mergeCell ref="B368:K368"/>
    <mergeCell ref="B369:K369"/>
    <mergeCell ref="B362:K362"/>
    <mergeCell ref="B363:K363"/>
    <mergeCell ref="B364:K364"/>
    <mergeCell ref="B365:K365"/>
    <mergeCell ref="B374:K374"/>
    <mergeCell ref="B375:K375"/>
    <mergeCell ref="B376:K376"/>
    <mergeCell ref="B377:K377"/>
    <mergeCell ref="B370:K370"/>
    <mergeCell ref="B371:K371"/>
    <mergeCell ref="B372:K372"/>
    <mergeCell ref="B373:K373"/>
    <mergeCell ref="B382:K382"/>
    <mergeCell ref="B383:K383"/>
    <mergeCell ref="B384:K384"/>
    <mergeCell ref="B385:K385"/>
    <mergeCell ref="B378:K378"/>
    <mergeCell ref="B379:K379"/>
    <mergeCell ref="B380:K380"/>
    <mergeCell ref="B381:K381"/>
    <mergeCell ref="B390:K390"/>
    <mergeCell ref="B391:K391"/>
    <mergeCell ref="B392:K392"/>
    <mergeCell ref="B393:K393"/>
    <mergeCell ref="B386:K386"/>
    <mergeCell ref="B387:K387"/>
    <mergeCell ref="B388:K388"/>
    <mergeCell ref="B389:K389"/>
    <mergeCell ref="B398:K398"/>
    <mergeCell ref="B399:K399"/>
    <mergeCell ref="B400:K400"/>
    <mergeCell ref="B401:K401"/>
    <mergeCell ref="B394:K394"/>
    <mergeCell ref="B395:K395"/>
    <mergeCell ref="B396:K396"/>
    <mergeCell ref="B397:K397"/>
    <mergeCell ref="B406:K406"/>
    <mergeCell ref="B407:K407"/>
    <mergeCell ref="B408:K408"/>
    <mergeCell ref="B409:K409"/>
    <mergeCell ref="B402:K402"/>
    <mergeCell ref="B403:K403"/>
    <mergeCell ref="B404:K404"/>
    <mergeCell ref="B405:K405"/>
    <mergeCell ref="B414:K414"/>
    <mergeCell ref="B415:K415"/>
    <mergeCell ref="B416:K416"/>
    <mergeCell ref="B417:K417"/>
    <mergeCell ref="B410:K410"/>
    <mergeCell ref="B411:K411"/>
    <mergeCell ref="B412:K412"/>
    <mergeCell ref="B413:K413"/>
    <mergeCell ref="B422:K422"/>
    <mergeCell ref="B423:K423"/>
    <mergeCell ref="B424:K424"/>
    <mergeCell ref="B425:K425"/>
    <mergeCell ref="B418:K418"/>
    <mergeCell ref="B419:K419"/>
    <mergeCell ref="B420:K420"/>
    <mergeCell ref="B421:K421"/>
    <mergeCell ref="B430:K430"/>
    <mergeCell ref="B431:K431"/>
    <mergeCell ref="B432:K432"/>
    <mergeCell ref="B433:K433"/>
    <mergeCell ref="B426:K426"/>
    <mergeCell ref="B427:K427"/>
    <mergeCell ref="B428:K428"/>
    <mergeCell ref="B429:K429"/>
    <mergeCell ref="B438:K438"/>
    <mergeCell ref="B439:K439"/>
    <mergeCell ref="B440:K440"/>
    <mergeCell ref="B441:K441"/>
    <mergeCell ref="B434:K434"/>
    <mergeCell ref="B435:K435"/>
    <mergeCell ref="B436:K436"/>
    <mergeCell ref="B437:K437"/>
    <mergeCell ref="B446:K446"/>
    <mergeCell ref="B447:K447"/>
    <mergeCell ref="B448:K448"/>
    <mergeCell ref="B449:K449"/>
    <mergeCell ref="B442:K442"/>
    <mergeCell ref="B443:K443"/>
    <mergeCell ref="B444:K444"/>
    <mergeCell ref="B445:K445"/>
    <mergeCell ref="B454:K454"/>
    <mergeCell ref="B455:K455"/>
    <mergeCell ref="B456:K456"/>
    <mergeCell ref="B457:K457"/>
    <mergeCell ref="B450:K450"/>
    <mergeCell ref="B451:K451"/>
    <mergeCell ref="B452:K452"/>
    <mergeCell ref="B453:K453"/>
    <mergeCell ref="B462:K462"/>
    <mergeCell ref="B463:K463"/>
    <mergeCell ref="B464:K464"/>
    <mergeCell ref="B465:K465"/>
    <mergeCell ref="B458:K458"/>
    <mergeCell ref="B459:K459"/>
    <mergeCell ref="B460:K460"/>
    <mergeCell ref="B461:K461"/>
    <mergeCell ref="B470:K470"/>
    <mergeCell ref="B471:K471"/>
    <mergeCell ref="B472:K472"/>
    <mergeCell ref="B473:K473"/>
    <mergeCell ref="B466:K466"/>
    <mergeCell ref="B467:K467"/>
    <mergeCell ref="B468:K468"/>
    <mergeCell ref="B469:K469"/>
    <mergeCell ref="B478:K478"/>
    <mergeCell ref="B479:K479"/>
    <mergeCell ref="B480:K480"/>
    <mergeCell ref="B481:K481"/>
    <mergeCell ref="B474:K474"/>
    <mergeCell ref="B475:K475"/>
    <mergeCell ref="B476:K476"/>
    <mergeCell ref="B477:K477"/>
    <mergeCell ref="B486:K486"/>
    <mergeCell ref="B487:K487"/>
    <mergeCell ref="B488:K488"/>
    <mergeCell ref="B489:K489"/>
    <mergeCell ref="B482:K482"/>
    <mergeCell ref="B483:K483"/>
    <mergeCell ref="B484:K484"/>
    <mergeCell ref="B485:K485"/>
    <mergeCell ref="B494:K494"/>
    <mergeCell ref="B495:K495"/>
    <mergeCell ref="B496:K496"/>
    <mergeCell ref="B497:K497"/>
    <mergeCell ref="B490:K490"/>
    <mergeCell ref="B491:K491"/>
    <mergeCell ref="B492:K492"/>
    <mergeCell ref="B493:K493"/>
    <mergeCell ref="B502:K502"/>
    <mergeCell ref="B503:K503"/>
    <mergeCell ref="B504:K504"/>
    <mergeCell ref="B505:K505"/>
    <mergeCell ref="B498:K498"/>
    <mergeCell ref="B499:K499"/>
    <mergeCell ref="B500:K500"/>
    <mergeCell ref="B501:K501"/>
    <mergeCell ref="B510:K510"/>
    <mergeCell ref="B511:K511"/>
    <mergeCell ref="B512:K512"/>
    <mergeCell ref="B513:K513"/>
    <mergeCell ref="B506:K506"/>
    <mergeCell ref="B507:K507"/>
    <mergeCell ref="B508:K508"/>
    <mergeCell ref="B509:K509"/>
    <mergeCell ref="B518:K518"/>
    <mergeCell ref="B519:K519"/>
    <mergeCell ref="B520:K520"/>
    <mergeCell ref="B521:K521"/>
    <mergeCell ref="B514:K514"/>
    <mergeCell ref="B515:K515"/>
    <mergeCell ref="B516:K516"/>
    <mergeCell ref="B517:K517"/>
    <mergeCell ref="B526:K526"/>
    <mergeCell ref="B527:K527"/>
    <mergeCell ref="B528:K528"/>
    <mergeCell ref="B529:K529"/>
    <mergeCell ref="B522:K522"/>
    <mergeCell ref="B523:K523"/>
    <mergeCell ref="B524:K524"/>
    <mergeCell ref="B525:K525"/>
    <mergeCell ref="B534:K534"/>
    <mergeCell ref="B535:K535"/>
    <mergeCell ref="B536:K536"/>
    <mergeCell ref="B537:K537"/>
    <mergeCell ref="B530:K530"/>
    <mergeCell ref="B531:K531"/>
    <mergeCell ref="B532:K532"/>
    <mergeCell ref="B533:K533"/>
    <mergeCell ref="B542:K542"/>
    <mergeCell ref="B543:K543"/>
    <mergeCell ref="B544:K544"/>
    <mergeCell ref="B545:K545"/>
    <mergeCell ref="B538:K538"/>
    <mergeCell ref="B539:K539"/>
    <mergeCell ref="B540:K540"/>
    <mergeCell ref="B541:K541"/>
    <mergeCell ref="B550:K550"/>
    <mergeCell ref="B551:K551"/>
    <mergeCell ref="B552:K552"/>
    <mergeCell ref="B553:K553"/>
    <mergeCell ref="B546:K546"/>
    <mergeCell ref="B547:K547"/>
    <mergeCell ref="B548:K548"/>
    <mergeCell ref="B549:K549"/>
    <mergeCell ref="B558:K558"/>
    <mergeCell ref="B559:K559"/>
    <mergeCell ref="B560:K560"/>
    <mergeCell ref="B561:K561"/>
    <mergeCell ref="B554:K554"/>
    <mergeCell ref="B555:K555"/>
    <mergeCell ref="B556:K556"/>
    <mergeCell ref="B557:K557"/>
    <mergeCell ref="B566:K566"/>
    <mergeCell ref="B567:K567"/>
    <mergeCell ref="B568:K568"/>
    <mergeCell ref="B569:K569"/>
    <mergeCell ref="B562:K562"/>
    <mergeCell ref="B563:K563"/>
    <mergeCell ref="B564:K564"/>
    <mergeCell ref="B565:K565"/>
    <mergeCell ref="B574:K574"/>
    <mergeCell ref="B575:K575"/>
    <mergeCell ref="B576:K576"/>
    <mergeCell ref="B577:K577"/>
    <mergeCell ref="B570:K570"/>
    <mergeCell ref="B571:K571"/>
    <mergeCell ref="B572:K572"/>
    <mergeCell ref="B573:K573"/>
    <mergeCell ref="B582:K582"/>
    <mergeCell ref="B583:K583"/>
    <mergeCell ref="B584:K584"/>
    <mergeCell ref="B585:K585"/>
    <mergeCell ref="B578:K578"/>
    <mergeCell ref="B579:K579"/>
    <mergeCell ref="B580:K580"/>
    <mergeCell ref="B581:K581"/>
    <mergeCell ref="B590:K590"/>
    <mergeCell ref="B591:K591"/>
    <mergeCell ref="B592:K592"/>
    <mergeCell ref="B593:K593"/>
    <mergeCell ref="B586:K586"/>
    <mergeCell ref="B587:K587"/>
    <mergeCell ref="B588:K588"/>
    <mergeCell ref="B589:K589"/>
    <mergeCell ref="B598:K598"/>
    <mergeCell ref="B599:K599"/>
    <mergeCell ref="B600:K600"/>
    <mergeCell ref="B601:K601"/>
    <mergeCell ref="B594:K594"/>
    <mergeCell ref="B595:K595"/>
    <mergeCell ref="B596:K596"/>
    <mergeCell ref="B597:K597"/>
    <mergeCell ref="B606:K606"/>
    <mergeCell ref="B607:K607"/>
    <mergeCell ref="B608:K608"/>
    <mergeCell ref="B609:K609"/>
    <mergeCell ref="B602:K602"/>
    <mergeCell ref="B603:K603"/>
    <mergeCell ref="B604:K604"/>
    <mergeCell ref="B605:K605"/>
    <mergeCell ref="B618:K618"/>
    <mergeCell ref="B612:K612"/>
    <mergeCell ref="B613:K613"/>
    <mergeCell ref="B614:K614"/>
    <mergeCell ref="B615:K615"/>
    <mergeCell ref="B610:K610"/>
    <mergeCell ref="B611:K611"/>
    <mergeCell ref="B616:K616"/>
    <mergeCell ref="B617:K617"/>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Davorka</cp:lastModifiedBy>
  <cp:lastPrinted>2012-03-01T09:34:00Z</cp:lastPrinted>
  <dcterms:created xsi:type="dcterms:W3CDTF">2001-11-21T09:32:18Z</dcterms:created>
  <dcterms:modified xsi:type="dcterms:W3CDTF">2013-01-21T12:22:06Z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